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codeName="ThisWorkbook"/>
  <mc:AlternateContent xmlns:mc="http://schemas.openxmlformats.org/markup-compatibility/2006">
    <mc:Choice Requires="x15">
      <x15ac:absPath xmlns:x15ac="http://schemas.microsoft.com/office/spreadsheetml/2010/11/ac" url="C:\Laboratorio de metrologia legal\Ajustes formatos audi 2018\"/>
    </mc:Choice>
  </mc:AlternateContent>
  <workbookProtection workbookAlgorithmName="SHA-512" workbookHashValue="qQVLlbD9dyyXd98s2ikDk0I2DEWzqoQM66ijfrJQZgGXizqCMgrMHDLudfk+B7nYvy3UkvqhuKv/6Z29++FX+A==" workbookSaltValue="IiVj8gnpO92brXs7SBgVhA==" workbookSpinCount="100000" lockStructure="1"/>
  <bookViews>
    <workbookView xWindow="0" yWindow="0" windowWidth="8070" windowHeight="3855" tabRatio="819" firstSheet="20" activeTab="20"/>
  </bookViews>
  <sheets>
    <sheet name="10 kg" sheetId="125" state="hidden" r:id="rId1"/>
    <sheet name="5 kg" sheetId="124" state="hidden" r:id="rId2"/>
    <sheet name="2 kg +" sheetId="123" state="hidden" r:id="rId3"/>
    <sheet name="2 kg" sheetId="122" state="hidden" r:id="rId4"/>
    <sheet name="1 kg" sheetId="121" state="hidden" r:id="rId5"/>
    <sheet name="500 g" sheetId="120" state="hidden" r:id="rId6"/>
    <sheet name="200 g +" sheetId="119" state="hidden" r:id="rId7"/>
    <sheet name="200 g" sheetId="118" state="hidden" r:id="rId8"/>
    <sheet name="100 g" sheetId="117" state="hidden" r:id="rId9"/>
    <sheet name="50 g" sheetId="116" state="hidden" r:id="rId10"/>
    <sheet name="20 g +" sheetId="115" state="hidden" r:id="rId11"/>
    <sheet name="20 g" sheetId="114" state="hidden" r:id="rId12"/>
    <sheet name="10 g" sheetId="113" state="hidden" r:id="rId13"/>
    <sheet name="5 g" sheetId="111" state="hidden" r:id="rId14"/>
    <sheet name="2 g +" sheetId="110" state="hidden" r:id="rId15"/>
    <sheet name="2 g" sheetId="109" state="hidden" r:id="rId16"/>
    <sheet name="1 g" sheetId="26" state="hidden" r:id="rId17"/>
    <sheet name="DATOS 1" sheetId="84" state="hidden" r:id="rId18"/>
    <sheet name="Certificado 17" sheetId="56" state="hidden" r:id="rId19"/>
    <sheet name="RT03-F13" sheetId="126" state="hidden" r:id="rId20"/>
    <sheet name="Suplemento de Cert. Pesa" sheetId="127" r:id="rId21"/>
    <sheet name="10 kg COM" sheetId="128" state="hidden" r:id="rId22"/>
    <sheet name="Certificado C 10 kg  (2)" sheetId="131" state="hidden" r:id="rId23"/>
    <sheet name="20 kg COM" sheetId="130" state="hidden" r:id="rId24"/>
    <sheet name="Certificado C 20 kg " sheetId="129" state="hidden" r:id="rId25"/>
  </sheets>
  <externalReferences>
    <externalReference r:id="rId26"/>
  </externalReferences>
  <definedNames>
    <definedName name="_xlnm.Print_Area" localSheetId="17">'DATOS 1'!$A$1:$AA$140</definedName>
    <definedName name="DELTAMAXI">'[1]PRUEBAS DE CALIBRACION'!$G$18</definedName>
    <definedName name="DIVISIÓNDEESCALA">[1]DATOS!$E$13</definedName>
    <definedName name="LEXCENTRICIDAD">'[1]PRUEBAS DE CALIBRACION'!$H$11</definedName>
    <definedName name="Print_Area" localSheetId="16">'1 g'!$A$1:$K$74</definedName>
    <definedName name="Print_Area" localSheetId="4">'1 kg'!$A$1:$K$74</definedName>
    <definedName name="Print_Area" localSheetId="12">'10 g'!$A$1:$K$74</definedName>
    <definedName name="Print_Area" localSheetId="0">'10 kg'!$A$1:$K$74</definedName>
    <definedName name="Print_Area" localSheetId="21">'10 kg COM'!$A$1:$K$74</definedName>
    <definedName name="Print_Area" localSheetId="8">'100 g'!$A$1:$K$74</definedName>
    <definedName name="Print_Area" localSheetId="15">'2 g'!$A$1:$K$74</definedName>
    <definedName name="Print_Area" localSheetId="14">'2 g +'!$A$1:$K$74</definedName>
    <definedName name="Print_Area" localSheetId="3">'2 kg'!$A$1:$K$74</definedName>
    <definedName name="Print_Area" localSheetId="2">'2 kg +'!$A$1:$K$74</definedName>
    <definedName name="Print_Area" localSheetId="11">'20 g'!$A$1:$K$74</definedName>
    <definedName name="Print_Area" localSheetId="10">'20 g +'!$A$1:$K$74</definedName>
    <definedName name="Print_Area" localSheetId="23">'20 kg COM'!$A$1:$K$74</definedName>
    <definedName name="Print_Area" localSheetId="7">'200 g'!$A$1:$K$74</definedName>
    <definedName name="Print_Area" localSheetId="6">'200 g +'!$A$1:$K$74</definedName>
    <definedName name="Print_Area" localSheetId="13">'5 g'!$A$1:$K$74</definedName>
    <definedName name="Print_Area" localSheetId="1">'5 kg'!$A$1:$K$74</definedName>
    <definedName name="Print_Area" localSheetId="9">'50 g'!$A$1:$K$74</definedName>
    <definedName name="Print_Area" localSheetId="5">'500 g'!$A$1:$K$74</definedName>
    <definedName name="Print_Area" localSheetId="18">'Certificado 17'!$A$1:$J$128</definedName>
    <definedName name="Print_Area" localSheetId="22">'Certificado C 10 kg  (2)'!$A$1:$J$95</definedName>
    <definedName name="Print_Area" localSheetId="24">'Certificado C 20 kg '!$A$1:$J$96</definedName>
    <definedName name="Print_Area" localSheetId="17">'DATOS 1'!$A$1:$AA$97</definedName>
    <definedName name="Print_Area" localSheetId="19">'RT03-F13'!$A$1:$K$74</definedName>
    <definedName name="Print_Area" localSheetId="20">'Suplemento de Cert. Pesa'!$A$1:$J$97</definedName>
    <definedName name="Print_Titles" localSheetId="16">'1 g'!$1:$1</definedName>
    <definedName name="Print_Titles" localSheetId="4">'1 kg'!$1:$1</definedName>
    <definedName name="Print_Titles" localSheetId="12">'10 g'!$1:$1</definedName>
    <definedName name="Print_Titles" localSheetId="0">'10 kg'!$1:$1</definedName>
    <definedName name="Print_Titles" localSheetId="21">'10 kg COM'!$1:$1</definedName>
    <definedName name="Print_Titles" localSheetId="8">'100 g'!$1:$1</definedName>
    <definedName name="Print_Titles" localSheetId="15">'2 g'!$1:$1</definedName>
    <definedName name="Print_Titles" localSheetId="14">'2 g +'!$1:$1</definedName>
    <definedName name="Print_Titles" localSheetId="3">'2 kg'!$1:$1</definedName>
    <definedName name="Print_Titles" localSheetId="2">'2 kg +'!$1:$1</definedName>
    <definedName name="Print_Titles" localSheetId="11">'20 g'!$1:$1</definedName>
    <definedName name="Print_Titles" localSheetId="10">'20 g +'!$1:$1</definedName>
    <definedName name="Print_Titles" localSheetId="23">'20 kg COM'!$1:$1</definedName>
    <definedName name="Print_Titles" localSheetId="7">'200 g'!$1:$1</definedName>
    <definedName name="Print_Titles" localSheetId="6">'200 g +'!$1:$1</definedName>
    <definedName name="Print_Titles" localSheetId="13">'5 g'!$1:$1</definedName>
    <definedName name="Print_Titles" localSheetId="1">'5 kg'!$1:$1</definedName>
    <definedName name="Print_Titles" localSheetId="9">'50 g'!$1:$1</definedName>
    <definedName name="Print_Titles" localSheetId="5">'500 g'!$1:$1</definedName>
    <definedName name="Print_Titles" localSheetId="19">'RT03-F13'!$1:$1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27" l="1"/>
  <c r="J69" i="56"/>
  <c r="E90" i="56" l="1"/>
  <c r="F89" i="56"/>
  <c r="F88" i="56"/>
  <c r="F87" i="56"/>
  <c r="E78" i="56"/>
  <c r="F78" i="56"/>
  <c r="F68" i="129" l="1"/>
  <c r="F68" i="131"/>
  <c r="J2" i="129"/>
  <c r="J2" i="131"/>
  <c r="J2" i="127"/>
  <c r="E68" i="129"/>
  <c r="G88" i="131"/>
  <c r="B88" i="131"/>
  <c r="G87" i="131"/>
  <c r="B87" i="131"/>
  <c r="E68" i="131"/>
  <c r="A44" i="131"/>
  <c r="E22" i="131"/>
  <c r="E20" i="131"/>
  <c r="D16" i="131"/>
  <c r="D14" i="131"/>
  <c r="D13" i="131"/>
  <c r="D6" i="131"/>
  <c r="D5" i="131"/>
  <c r="D4" i="131"/>
  <c r="E48" i="130"/>
  <c r="D48" i="130"/>
  <c r="D49" i="130" s="1"/>
  <c r="H68" i="129" s="1"/>
  <c r="C48" i="130"/>
  <c r="C49" i="130" s="1"/>
  <c r="G68" i="129" s="1"/>
  <c r="H40" i="130"/>
  <c r="G40" i="130"/>
  <c r="F40" i="130"/>
  <c r="E40" i="130"/>
  <c r="D40" i="130"/>
  <c r="C40" i="130"/>
  <c r="H39" i="130"/>
  <c r="G39" i="130"/>
  <c r="F39" i="130"/>
  <c r="E39" i="130"/>
  <c r="D39" i="130"/>
  <c r="C39" i="130"/>
  <c r="I26" i="130"/>
  <c r="I19" i="130"/>
  <c r="G19" i="130"/>
  <c r="D19" i="130"/>
  <c r="I18" i="130"/>
  <c r="F18" i="130"/>
  <c r="D18" i="130"/>
  <c r="B18" i="130"/>
  <c r="J15" i="130"/>
  <c r="G15" i="130"/>
  <c r="C66" i="130" s="1"/>
  <c r="C15" i="130"/>
  <c r="I14" i="130"/>
  <c r="G14" i="130"/>
  <c r="C14" i="130"/>
  <c r="C64" i="130" s="1"/>
  <c r="C13" i="130"/>
  <c r="C12" i="130"/>
  <c r="C60" i="130" s="1"/>
  <c r="H11" i="130"/>
  <c r="C63" i="130" s="1"/>
  <c r="C11" i="130"/>
  <c r="B72" i="130" s="1"/>
  <c r="B73" i="130" s="1"/>
  <c r="H10" i="130"/>
  <c r="C10" i="130"/>
  <c r="D53" i="130" s="1"/>
  <c r="H9" i="130"/>
  <c r="C68" i="129" s="1"/>
  <c r="D9" i="130"/>
  <c r="B9" i="130"/>
  <c r="I8" i="130"/>
  <c r="B68" i="129" s="1"/>
  <c r="G8" i="130"/>
  <c r="D8" i="130"/>
  <c r="B8" i="130"/>
  <c r="I7" i="130"/>
  <c r="G7" i="130"/>
  <c r="D7" i="130"/>
  <c r="B7" i="130"/>
  <c r="H4" i="130"/>
  <c r="G4" i="130"/>
  <c r="F4" i="130"/>
  <c r="E4" i="130"/>
  <c r="H8" i="129" s="1"/>
  <c r="D4" i="130"/>
  <c r="C4" i="130"/>
  <c r="B4" i="130"/>
  <c r="D8" i="129" s="1"/>
  <c r="A4" i="130"/>
  <c r="G89" i="129"/>
  <c r="B89" i="129"/>
  <c r="G88" i="129"/>
  <c r="B88" i="129"/>
  <c r="A44" i="129"/>
  <c r="E22" i="129"/>
  <c r="E20" i="129"/>
  <c r="D16" i="129"/>
  <c r="D14" i="129"/>
  <c r="D13" i="129"/>
  <c r="D6" i="129"/>
  <c r="D5" i="129"/>
  <c r="D4" i="129"/>
  <c r="E48" i="128"/>
  <c r="D48" i="128"/>
  <c r="D49" i="128" s="1"/>
  <c r="H68" i="131" s="1"/>
  <c r="C48" i="128"/>
  <c r="C49" i="128" s="1"/>
  <c r="G68" i="131" s="1"/>
  <c r="H40" i="128"/>
  <c r="G40" i="128"/>
  <c r="F40" i="128"/>
  <c r="E40" i="128"/>
  <c r="D40" i="128"/>
  <c r="C40" i="128"/>
  <c r="H39" i="128"/>
  <c r="G39" i="128"/>
  <c r="F39" i="128"/>
  <c r="E39" i="128"/>
  <c r="D39" i="128"/>
  <c r="C39" i="128"/>
  <c r="I26" i="128"/>
  <c r="I19" i="128"/>
  <c r="G19" i="128"/>
  <c r="D19" i="128"/>
  <c r="I18" i="128"/>
  <c r="F18" i="128"/>
  <c r="D18" i="128"/>
  <c r="B18" i="128"/>
  <c r="J15" i="128"/>
  <c r="G15" i="128"/>
  <c r="C66" i="128" s="1"/>
  <c r="C15" i="128"/>
  <c r="I14" i="128"/>
  <c r="G14" i="128"/>
  <c r="C14" i="128"/>
  <c r="C64" i="128" s="1"/>
  <c r="C13" i="128"/>
  <c r="C12" i="128"/>
  <c r="C60" i="128" s="1"/>
  <c r="H11" i="128"/>
  <c r="C63" i="128" s="1"/>
  <c r="C11" i="128"/>
  <c r="B72" i="128" s="1"/>
  <c r="B73" i="128" s="1"/>
  <c r="H10" i="128"/>
  <c r="C10" i="128"/>
  <c r="D53" i="128" s="1"/>
  <c r="H9" i="128"/>
  <c r="C68" i="131" s="1"/>
  <c r="D9" i="128"/>
  <c r="B9" i="128"/>
  <c r="I8" i="128"/>
  <c r="B68" i="131" s="1"/>
  <c r="G8" i="128"/>
  <c r="D8" i="128"/>
  <c r="B8" i="128"/>
  <c r="I7" i="128"/>
  <c r="G7" i="128"/>
  <c r="D7" i="128"/>
  <c r="B7" i="128"/>
  <c r="H4" i="128"/>
  <c r="G4" i="128"/>
  <c r="F4" i="128"/>
  <c r="E4" i="128"/>
  <c r="H8" i="131" s="1"/>
  <c r="D4" i="128"/>
  <c r="C4" i="128"/>
  <c r="B4" i="128"/>
  <c r="D8" i="131" s="1"/>
  <c r="A4" i="128"/>
  <c r="F68" i="127"/>
  <c r="E68" i="127"/>
  <c r="G90" i="127"/>
  <c r="B90" i="127"/>
  <c r="G89" i="127"/>
  <c r="B89" i="127"/>
  <c r="A44" i="127"/>
  <c r="E22" i="127"/>
  <c r="E20" i="127"/>
  <c r="D14" i="127"/>
  <c r="D13" i="127"/>
  <c r="D6" i="127"/>
  <c r="D5" i="127"/>
  <c r="D4" i="127"/>
  <c r="E48" i="126"/>
  <c r="D48" i="126"/>
  <c r="D49" i="126" s="1"/>
  <c r="H68" i="127" s="1"/>
  <c r="C48" i="126"/>
  <c r="C49" i="126" s="1"/>
  <c r="G68" i="127" s="1"/>
  <c r="H40" i="126"/>
  <c r="G40" i="126"/>
  <c r="F40" i="126"/>
  <c r="E40" i="126"/>
  <c r="D40" i="126"/>
  <c r="C40" i="126"/>
  <c r="H39" i="126"/>
  <c r="G39" i="126"/>
  <c r="F39" i="126"/>
  <c r="E39" i="126"/>
  <c r="D39" i="126"/>
  <c r="C39" i="126"/>
  <c r="I26" i="126"/>
  <c r="I19" i="126"/>
  <c r="G19" i="126"/>
  <c r="D19" i="126"/>
  <c r="I18" i="126"/>
  <c r="F18" i="126"/>
  <c r="D18" i="126"/>
  <c r="B18" i="126"/>
  <c r="J15" i="126"/>
  <c r="G15" i="126"/>
  <c r="C66" i="126" s="1"/>
  <c r="C15" i="126"/>
  <c r="I14" i="126"/>
  <c r="G14" i="126"/>
  <c r="C14" i="126"/>
  <c r="C64" i="126" s="1"/>
  <c r="C13" i="126"/>
  <c r="C12" i="126"/>
  <c r="C60" i="126" s="1"/>
  <c r="H11" i="126"/>
  <c r="C63" i="126" s="1"/>
  <c r="C11" i="126"/>
  <c r="B72" i="126" s="1"/>
  <c r="B73" i="126" s="1"/>
  <c r="H10" i="126"/>
  <c r="C10" i="126"/>
  <c r="H9" i="126"/>
  <c r="C68" i="127" s="1"/>
  <c r="D9" i="126"/>
  <c r="B9" i="126"/>
  <c r="I8" i="126"/>
  <c r="B68" i="127" s="1"/>
  <c r="G8" i="126"/>
  <c r="D8" i="126"/>
  <c r="B8" i="126"/>
  <c r="I7" i="126"/>
  <c r="G7" i="126"/>
  <c r="D7" i="126"/>
  <c r="B7" i="126"/>
  <c r="H4" i="126"/>
  <c r="G4" i="126"/>
  <c r="F4" i="126"/>
  <c r="E4" i="126"/>
  <c r="H8" i="127" s="1"/>
  <c r="D4" i="126"/>
  <c r="C4" i="126"/>
  <c r="B4" i="126"/>
  <c r="D8" i="127" s="1"/>
  <c r="A4" i="126"/>
  <c r="D53" i="126" l="1"/>
  <c r="F41" i="130"/>
  <c r="D41" i="130"/>
  <c r="A72" i="126"/>
  <c r="A73" i="126" s="1"/>
  <c r="C41" i="130"/>
  <c r="G41" i="130"/>
  <c r="H41" i="130"/>
  <c r="E41" i="130"/>
  <c r="I47" i="130"/>
  <c r="F53" i="130" s="1"/>
  <c r="A72" i="130"/>
  <c r="J50" i="131"/>
  <c r="E49" i="130"/>
  <c r="I68" i="129" s="1"/>
  <c r="C59" i="130"/>
  <c r="C61" i="130" s="1"/>
  <c r="A73" i="130"/>
  <c r="C41" i="128"/>
  <c r="G41" i="128"/>
  <c r="F41" i="128"/>
  <c r="D41" i="128"/>
  <c r="H41" i="128"/>
  <c r="E41" i="128"/>
  <c r="I47" i="128"/>
  <c r="I48" i="128" s="1"/>
  <c r="C62" i="128" s="1"/>
  <c r="C65" i="128" s="1"/>
  <c r="A72" i="128"/>
  <c r="J50" i="129"/>
  <c r="E49" i="128"/>
  <c r="I68" i="131" s="1"/>
  <c r="C59" i="128"/>
  <c r="C61" i="128" s="1"/>
  <c r="A73" i="128"/>
  <c r="C41" i="126"/>
  <c r="G41" i="126"/>
  <c r="F41" i="126"/>
  <c r="D41" i="126"/>
  <c r="H41" i="126"/>
  <c r="E41" i="126"/>
  <c r="I47" i="126"/>
  <c r="F53" i="126" s="1"/>
  <c r="J50" i="127"/>
  <c r="C43" i="126"/>
  <c r="C58" i="126" s="1"/>
  <c r="E49" i="126"/>
  <c r="I68" i="127" s="1"/>
  <c r="C59" i="126"/>
  <c r="C61" i="126" s="1"/>
  <c r="C42" i="126" l="1"/>
  <c r="B53" i="126" s="1"/>
  <c r="C43" i="130"/>
  <c r="C58" i="130" s="1"/>
  <c r="C42" i="128"/>
  <c r="B53" i="128" s="1"/>
  <c r="C42" i="130"/>
  <c r="B53" i="130" s="1"/>
  <c r="H53" i="130" s="1"/>
  <c r="C72" i="130" s="1"/>
  <c r="C73" i="130" s="1"/>
  <c r="D73" i="130" s="1"/>
  <c r="I48" i="130"/>
  <c r="C62" i="130" s="1"/>
  <c r="C65" i="130" s="1"/>
  <c r="C43" i="128"/>
  <c r="C58" i="128" s="1"/>
  <c r="H65" i="128" s="1"/>
  <c r="H66" i="128" s="1"/>
  <c r="H72" i="128" s="1"/>
  <c r="H73" i="128" s="1"/>
  <c r="F53" i="128"/>
  <c r="H53" i="128" s="1"/>
  <c r="C72" i="128" s="1"/>
  <c r="I48" i="126"/>
  <c r="C62" i="126" s="1"/>
  <c r="C65" i="126" s="1"/>
  <c r="H65" i="126" s="1"/>
  <c r="H66" i="126" s="1"/>
  <c r="H72" i="126" s="1"/>
  <c r="H73" i="126" s="1"/>
  <c r="H53" i="126"/>
  <c r="C72" i="126" s="1"/>
  <c r="C73" i="126" s="1"/>
  <c r="D73" i="126" s="1"/>
  <c r="H65" i="130" l="1"/>
  <c r="H66" i="130" s="1"/>
  <c r="H72" i="130" s="1"/>
  <c r="H73" i="130" s="1"/>
  <c r="D72" i="130"/>
  <c r="E72" i="130" s="1"/>
  <c r="E73" i="130" s="1"/>
  <c r="D68" i="129" s="1"/>
  <c r="J68" i="129" s="1"/>
  <c r="C73" i="128"/>
  <c r="D73" i="128" s="1"/>
  <c r="D72" i="128"/>
  <c r="E72" i="128" s="1"/>
  <c r="E73" i="128" s="1"/>
  <c r="D68" i="131" s="1"/>
  <c r="J68" i="131" s="1"/>
  <c r="D72" i="126"/>
  <c r="E72" i="126" s="1"/>
  <c r="E48" i="125"/>
  <c r="D48" i="125"/>
  <c r="D49" i="125" s="1"/>
  <c r="H90" i="56" s="1"/>
  <c r="C48" i="125"/>
  <c r="C49" i="125" s="1"/>
  <c r="G90" i="56" s="1"/>
  <c r="H40" i="125"/>
  <c r="G40" i="125"/>
  <c r="F40" i="125"/>
  <c r="E40" i="125"/>
  <c r="D40" i="125"/>
  <c r="C40" i="125"/>
  <c r="H39" i="125"/>
  <c r="G39" i="125"/>
  <c r="F39" i="125"/>
  <c r="E39" i="125"/>
  <c r="D39" i="125"/>
  <c r="C39" i="125"/>
  <c r="I26" i="125"/>
  <c r="I19" i="125"/>
  <c r="G19" i="125"/>
  <c r="D19" i="125"/>
  <c r="I18" i="125"/>
  <c r="F18" i="125"/>
  <c r="D18" i="125"/>
  <c r="B18" i="125"/>
  <c r="J15" i="125"/>
  <c r="G15" i="125"/>
  <c r="C66" i="125" s="1"/>
  <c r="C15" i="125"/>
  <c r="I14" i="125"/>
  <c r="G14" i="125"/>
  <c r="C14" i="125"/>
  <c r="C64" i="125" s="1"/>
  <c r="C13" i="125"/>
  <c r="C12" i="125"/>
  <c r="C60" i="125" s="1"/>
  <c r="H11" i="125"/>
  <c r="C63" i="125" s="1"/>
  <c r="C11" i="125"/>
  <c r="B72" i="125" s="1"/>
  <c r="B73" i="125" s="1"/>
  <c r="H10" i="125"/>
  <c r="C10" i="125"/>
  <c r="A72" i="125" s="1"/>
  <c r="H9" i="125"/>
  <c r="D9" i="125"/>
  <c r="B9" i="125"/>
  <c r="I8" i="125"/>
  <c r="G8" i="125"/>
  <c r="D8" i="125"/>
  <c r="B8" i="125"/>
  <c r="I7" i="125"/>
  <c r="G7" i="125"/>
  <c r="D7" i="125"/>
  <c r="B7" i="125"/>
  <c r="H4" i="125"/>
  <c r="G4" i="125"/>
  <c r="F4" i="125"/>
  <c r="E4" i="125"/>
  <c r="D4" i="125"/>
  <c r="C4" i="125"/>
  <c r="B4" i="125"/>
  <c r="A4" i="125"/>
  <c r="E48" i="124"/>
  <c r="D48" i="124"/>
  <c r="D49" i="124" s="1"/>
  <c r="H89" i="56" s="1"/>
  <c r="C48" i="124"/>
  <c r="C49" i="124" s="1"/>
  <c r="G89" i="56" s="1"/>
  <c r="H40" i="124"/>
  <c r="G40" i="124"/>
  <c r="F40" i="124"/>
  <c r="E40" i="124"/>
  <c r="D40" i="124"/>
  <c r="C40" i="124"/>
  <c r="H39" i="124"/>
  <c r="G39" i="124"/>
  <c r="F39" i="124"/>
  <c r="F41" i="124" s="1"/>
  <c r="E39" i="124"/>
  <c r="D39" i="124"/>
  <c r="C39" i="124"/>
  <c r="I26" i="124"/>
  <c r="I19" i="124"/>
  <c r="G19" i="124"/>
  <c r="D19" i="124"/>
  <c r="I18" i="124"/>
  <c r="F18" i="124"/>
  <c r="D18" i="124"/>
  <c r="B18" i="124"/>
  <c r="J15" i="124"/>
  <c r="G15" i="124"/>
  <c r="C66" i="124" s="1"/>
  <c r="C15" i="124"/>
  <c r="I14" i="124"/>
  <c r="G14" i="124"/>
  <c r="C14" i="124"/>
  <c r="C64" i="124" s="1"/>
  <c r="C13" i="124"/>
  <c r="C12" i="124"/>
  <c r="C60" i="124" s="1"/>
  <c r="H11" i="124"/>
  <c r="C63" i="124" s="1"/>
  <c r="C11" i="124"/>
  <c r="B72" i="124" s="1"/>
  <c r="B73" i="124" s="1"/>
  <c r="H10" i="124"/>
  <c r="C10" i="124"/>
  <c r="D53" i="124" s="1"/>
  <c r="H9" i="124"/>
  <c r="D9" i="124"/>
  <c r="B9" i="124"/>
  <c r="I8" i="124"/>
  <c r="G8" i="124"/>
  <c r="D8" i="124"/>
  <c r="B8" i="124"/>
  <c r="I7" i="124"/>
  <c r="G7" i="124"/>
  <c r="D7" i="124"/>
  <c r="B7" i="124"/>
  <c r="H4" i="124"/>
  <c r="G4" i="124"/>
  <c r="F4" i="124"/>
  <c r="E4" i="124"/>
  <c r="D4" i="124"/>
  <c r="C4" i="124"/>
  <c r="B4" i="124"/>
  <c r="A4" i="124"/>
  <c r="E48" i="123"/>
  <c r="E49" i="123" s="1"/>
  <c r="I88" i="56" s="1"/>
  <c r="D48" i="123"/>
  <c r="D49" i="123" s="1"/>
  <c r="H88" i="56" s="1"/>
  <c r="C48" i="123"/>
  <c r="C49" i="123" s="1"/>
  <c r="G88" i="56" s="1"/>
  <c r="H40" i="123"/>
  <c r="G40" i="123"/>
  <c r="F40" i="123"/>
  <c r="E40" i="123"/>
  <c r="D40" i="123"/>
  <c r="C40" i="123"/>
  <c r="H39" i="123"/>
  <c r="G39" i="123"/>
  <c r="F39" i="123"/>
  <c r="E39" i="123"/>
  <c r="D39" i="123"/>
  <c r="C39" i="123"/>
  <c r="I26" i="123"/>
  <c r="I19" i="123"/>
  <c r="G19" i="123"/>
  <c r="D19" i="123"/>
  <c r="I18" i="123"/>
  <c r="F18" i="123"/>
  <c r="D18" i="123"/>
  <c r="B18" i="123"/>
  <c r="J15" i="123"/>
  <c r="G15" i="123"/>
  <c r="C66" i="123" s="1"/>
  <c r="C15" i="123"/>
  <c r="I14" i="123"/>
  <c r="G14" i="123"/>
  <c r="C14" i="123"/>
  <c r="C64" i="123" s="1"/>
  <c r="C13" i="123"/>
  <c r="C12" i="123"/>
  <c r="C60" i="123" s="1"/>
  <c r="H11" i="123"/>
  <c r="C63" i="123" s="1"/>
  <c r="C11" i="123"/>
  <c r="B72" i="123" s="1"/>
  <c r="B73" i="123" s="1"/>
  <c r="H10" i="123"/>
  <c r="C10" i="123"/>
  <c r="H9" i="123"/>
  <c r="D9" i="123"/>
  <c r="B9" i="123"/>
  <c r="I8" i="123"/>
  <c r="G8" i="123"/>
  <c r="D8" i="123"/>
  <c r="B8" i="123"/>
  <c r="I7" i="123"/>
  <c r="G7" i="123"/>
  <c r="D7" i="123"/>
  <c r="B7" i="123"/>
  <c r="H4" i="123"/>
  <c r="G4" i="123"/>
  <c r="F4" i="123"/>
  <c r="E4" i="123"/>
  <c r="D4" i="123"/>
  <c r="C4" i="123"/>
  <c r="B4" i="123"/>
  <c r="A4" i="123"/>
  <c r="E48" i="122"/>
  <c r="D48" i="122"/>
  <c r="D49" i="122" s="1"/>
  <c r="H87" i="56" s="1"/>
  <c r="C48" i="122"/>
  <c r="C49" i="122" s="1"/>
  <c r="G87" i="56" s="1"/>
  <c r="H40" i="122"/>
  <c r="G40" i="122"/>
  <c r="F40" i="122"/>
  <c r="E40" i="122"/>
  <c r="D40" i="122"/>
  <c r="C40" i="122"/>
  <c r="H39" i="122"/>
  <c r="G39" i="122"/>
  <c r="F39" i="122"/>
  <c r="F41" i="122" s="1"/>
  <c r="E39" i="122"/>
  <c r="D39" i="122"/>
  <c r="C39" i="122"/>
  <c r="I26" i="122"/>
  <c r="I19" i="122"/>
  <c r="G19" i="122"/>
  <c r="D19" i="122"/>
  <c r="I18" i="122"/>
  <c r="F18" i="122"/>
  <c r="D18" i="122"/>
  <c r="B18" i="122"/>
  <c r="J15" i="122"/>
  <c r="G15" i="122"/>
  <c r="C66" i="122" s="1"/>
  <c r="C15" i="122"/>
  <c r="I14" i="122"/>
  <c r="G14" i="122"/>
  <c r="C14" i="122"/>
  <c r="C64" i="122" s="1"/>
  <c r="C13" i="122"/>
  <c r="C12" i="122"/>
  <c r="C60" i="122" s="1"/>
  <c r="H11" i="122"/>
  <c r="C63" i="122" s="1"/>
  <c r="C11" i="122"/>
  <c r="B72" i="122" s="1"/>
  <c r="B73" i="122" s="1"/>
  <c r="H10" i="122"/>
  <c r="C10" i="122"/>
  <c r="A72" i="122" s="1"/>
  <c r="H9" i="122"/>
  <c r="D9" i="122"/>
  <c r="B9" i="122"/>
  <c r="I8" i="122"/>
  <c r="G8" i="122"/>
  <c r="D8" i="122"/>
  <c r="B8" i="122"/>
  <c r="I7" i="122"/>
  <c r="G7" i="122"/>
  <c r="D7" i="122"/>
  <c r="B7" i="122"/>
  <c r="H4" i="122"/>
  <c r="G4" i="122"/>
  <c r="F4" i="122"/>
  <c r="E4" i="122"/>
  <c r="D4" i="122"/>
  <c r="C4" i="122"/>
  <c r="B4" i="122"/>
  <c r="A4" i="122"/>
  <c r="E48" i="121"/>
  <c r="D48" i="121"/>
  <c r="D49" i="121" s="1"/>
  <c r="H86" i="56" s="1"/>
  <c r="C48" i="121"/>
  <c r="C49" i="121" s="1"/>
  <c r="G86" i="56" s="1"/>
  <c r="H40" i="121"/>
  <c r="G40" i="121"/>
  <c r="F40" i="121"/>
  <c r="E40" i="121"/>
  <c r="D40" i="121"/>
  <c r="C40" i="121"/>
  <c r="H39" i="121"/>
  <c r="G39" i="121"/>
  <c r="F39" i="121"/>
  <c r="E39" i="121"/>
  <c r="D39" i="121"/>
  <c r="C39" i="121"/>
  <c r="I26" i="121"/>
  <c r="I19" i="121"/>
  <c r="G19" i="121"/>
  <c r="D19" i="121"/>
  <c r="I18" i="121"/>
  <c r="F18" i="121"/>
  <c r="D18" i="121"/>
  <c r="B18" i="121"/>
  <c r="J15" i="121"/>
  <c r="G15" i="121"/>
  <c r="C66" i="121" s="1"/>
  <c r="C15" i="121"/>
  <c r="I14" i="121"/>
  <c r="G14" i="121"/>
  <c r="C14" i="121"/>
  <c r="C64" i="121" s="1"/>
  <c r="C13" i="121"/>
  <c r="C12" i="121"/>
  <c r="C60" i="121" s="1"/>
  <c r="H11" i="121"/>
  <c r="C63" i="121" s="1"/>
  <c r="C11" i="121"/>
  <c r="B72" i="121" s="1"/>
  <c r="B73" i="121" s="1"/>
  <c r="H10" i="121"/>
  <c r="C10" i="121"/>
  <c r="H9" i="121"/>
  <c r="D9" i="121"/>
  <c r="B9" i="121"/>
  <c r="I8" i="121"/>
  <c r="G8" i="121"/>
  <c r="D8" i="121"/>
  <c r="B8" i="121"/>
  <c r="I7" i="121"/>
  <c r="G7" i="121"/>
  <c r="D7" i="121"/>
  <c r="B7" i="121"/>
  <c r="H4" i="121"/>
  <c r="G4" i="121"/>
  <c r="F4" i="121"/>
  <c r="E4" i="121"/>
  <c r="D4" i="121"/>
  <c r="C4" i="121"/>
  <c r="B4" i="121"/>
  <c r="A4" i="121"/>
  <c r="E48" i="120"/>
  <c r="E49" i="120" s="1"/>
  <c r="I85" i="56" s="1"/>
  <c r="D48" i="120"/>
  <c r="D49" i="120" s="1"/>
  <c r="H85" i="56" s="1"/>
  <c r="C48" i="120"/>
  <c r="C49" i="120" s="1"/>
  <c r="G85" i="56" s="1"/>
  <c r="H40" i="120"/>
  <c r="G40" i="120"/>
  <c r="F40" i="120"/>
  <c r="E40" i="120"/>
  <c r="D40" i="120"/>
  <c r="C40" i="120"/>
  <c r="H39" i="120"/>
  <c r="G39" i="120"/>
  <c r="F39" i="120"/>
  <c r="F41" i="120" s="1"/>
  <c r="E39" i="120"/>
  <c r="D39" i="120"/>
  <c r="C39" i="120"/>
  <c r="I26" i="120"/>
  <c r="I19" i="120"/>
  <c r="G19" i="120"/>
  <c r="D19" i="120"/>
  <c r="I18" i="120"/>
  <c r="F18" i="120"/>
  <c r="D18" i="120"/>
  <c r="B18" i="120"/>
  <c r="J15" i="120"/>
  <c r="G15" i="120"/>
  <c r="C66" i="120" s="1"/>
  <c r="C15" i="120"/>
  <c r="I14" i="120"/>
  <c r="G14" i="120"/>
  <c r="C14" i="120"/>
  <c r="C64" i="120" s="1"/>
  <c r="C13" i="120"/>
  <c r="C12" i="120"/>
  <c r="C60" i="120" s="1"/>
  <c r="H11" i="120"/>
  <c r="C63" i="120" s="1"/>
  <c r="C11" i="120"/>
  <c r="B72" i="120" s="1"/>
  <c r="B73" i="120" s="1"/>
  <c r="H10" i="120"/>
  <c r="C10" i="120"/>
  <c r="D53" i="120" s="1"/>
  <c r="H9" i="120"/>
  <c r="D9" i="120"/>
  <c r="B9" i="120"/>
  <c r="I8" i="120"/>
  <c r="G8" i="120"/>
  <c r="D8" i="120"/>
  <c r="B8" i="120"/>
  <c r="I7" i="120"/>
  <c r="G7" i="120"/>
  <c r="D7" i="120"/>
  <c r="B7" i="120"/>
  <c r="H4" i="120"/>
  <c r="G4" i="120"/>
  <c r="F4" i="120"/>
  <c r="E4" i="120"/>
  <c r="D4" i="120"/>
  <c r="C4" i="120"/>
  <c r="B4" i="120"/>
  <c r="A4" i="120"/>
  <c r="E48" i="119"/>
  <c r="D48" i="119"/>
  <c r="D49" i="119" s="1"/>
  <c r="H84" i="56" s="1"/>
  <c r="C48" i="119"/>
  <c r="C49" i="119" s="1"/>
  <c r="G84" i="56" s="1"/>
  <c r="H40" i="119"/>
  <c r="G40" i="119"/>
  <c r="F40" i="119"/>
  <c r="E40" i="119"/>
  <c r="D40" i="119"/>
  <c r="C40" i="119"/>
  <c r="H39" i="119"/>
  <c r="G39" i="119"/>
  <c r="F39" i="119"/>
  <c r="E39" i="119"/>
  <c r="D39" i="119"/>
  <c r="C39" i="119"/>
  <c r="I26" i="119"/>
  <c r="I19" i="119"/>
  <c r="G19" i="119"/>
  <c r="D19" i="119"/>
  <c r="I18" i="119"/>
  <c r="F18" i="119"/>
  <c r="D18" i="119"/>
  <c r="B18" i="119"/>
  <c r="J15" i="119"/>
  <c r="G15" i="119"/>
  <c r="C66" i="119" s="1"/>
  <c r="C15" i="119"/>
  <c r="I14" i="119"/>
  <c r="G14" i="119"/>
  <c r="C14" i="119"/>
  <c r="C64" i="119" s="1"/>
  <c r="C13" i="119"/>
  <c r="C12" i="119"/>
  <c r="C60" i="119" s="1"/>
  <c r="H11" i="119"/>
  <c r="C63" i="119" s="1"/>
  <c r="C11" i="119"/>
  <c r="B72" i="119" s="1"/>
  <c r="B73" i="119" s="1"/>
  <c r="H10" i="119"/>
  <c r="C10" i="119"/>
  <c r="A72" i="119" s="1"/>
  <c r="H9" i="119"/>
  <c r="D9" i="119"/>
  <c r="B9" i="119"/>
  <c r="I8" i="119"/>
  <c r="G8" i="119"/>
  <c r="D8" i="119"/>
  <c r="B8" i="119"/>
  <c r="I7" i="119"/>
  <c r="G7" i="119"/>
  <c r="D7" i="119"/>
  <c r="B7" i="119"/>
  <c r="H4" i="119"/>
  <c r="G4" i="119"/>
  <c r="F4" i="119"/>
  <c r="E4" i="119"/>
  <c r="D4" i="119"/>
  <c r="C4" i="119"/>
  <c r="B4" i="119"/>
  <c r="A4" i="119"/>
  <c r="E48" i="118"/>
  <c r="D48" i="118"/>
  <c r="D49" i="118" s="1"/>
  <c r="H83" i="56" s="1"/>
  <c r="C48" i="118"/>
  <c r="C49" i="118" s="1"/>
  <c r="G83" i="56" s="1"/>
  <c r="H40" i="118"/>
  <c r="G40" i="118"/>
  <c r="F40" i="118"/>
  <c r="E40" i="118"/>
  <c r="D40" i="118"/>
  <c r="C40" i="118"/>
  <c r="H39" i="118"/>
  <c r="G39" i="118"/>
  <c r="F39" i="118"/>
  <c r="E39" i="118"/>
  <c r="D39" i="118"/>
  <c r="C39" i="118"/>
  <c r="I26" i="118"/>
  <c r="I19" i="118"/>
  <c r="G19" i="118"/>
  <c r="D19" i="118"/>
  <c r="I18" i="118"/>
  <c r="F18" i="118"/>
  <c r="D18" i="118"/>
  <c r="B18" i="118"/>
  <c r="J15" i="118"/>
  <c r="G15" i="118"/>
  <c r="C66" i="118" s="1"/>
  <c r="C15" i="118"/>
  <c r="I14" i="118"/>
  <c r="G14" i="118"/>
  <c r="C14" i="118"/>
  <c r="C64" i="118" s="1"/>
  <c r="C13" i="118"/>
  <c r="C12" i="118"/>
  <c r="C60" i="118" s="1"/>
  <c r="H11" i="118"/>
  <c r="C63" i="118" s="1"/>
  <c r="C11" i="118"/>
  <c r="B72" i="118" s="1"/>
  <c r="B73" i="118" s="1"/>
  <c r="H10" i="118"/>
  <c r="C10" i="118"/>
  <c r="D53" i="118" s="1"/>
  <c r="H9" i="118"/>
  <c r="D9" i="118"/>
  <c r="B9" i="118"/>
  <c r="I8" i="118"/>
  <c r="G8" i="118"/>
  <c r="D8" i="118"/>
  <c r="B8" i="118"/>
  <c r="I7" i="118"/>
  <c r="G7" i="118"/>
  <c r="D7" i="118"/>
  <c r="B7" i="118"/>
  <c r="H4" i="118"/>
  <c r="G4" i="118"/>
  <c r="F4" i="118"/>
  <c r="E4" i="118"/>
  <c r="D4" i="118"/>
  <c r="C4" i="118"/>
  <c r="B4" i="118"/>
  <c r="A4" i="118"/>
  <c r="E48" i="117"/>
  <c r="D48" i="117"/>
  <c r="D49" i="117" s="1"/>
  <c r="H82" i="56" s="1"/>
  <c r="C48" i="117"/>
  <c r="C49" i="117" s="1"/>
  <c r="G82" i="56" s="1"/>
  <c r="H40" i="117"/>
  <c r="G40" i="117"/>
  <c r="F40" i="117"/>
  <c r="E40" i="117"/>
  <c r="D40" i="117"/>
  <c r="C40" i="117"/>
  <c r="H39" i="117"/>
  <c r="G39" i="117"/>
  <c r="F39" i="117"/>
  <c r="E39" i="117"/>
  <c r="D39" i="117"/>
  <c r="C39" i="117"/>
  <c r="I26" i="117"/>
  <c r="I19" i="117"/>
  <c r="G19" i="117"/>
  <c r="D19" i="117"/>
  <c r="I18" i="117"/>
  <c r="F18" i="117"/>
  <c r="D18" i="117"/>
  <c r="B18" i="117"/>
  <c r="J15" i="117"/>
  <c r="G15" i="117"/>
  <c r="C66" i="117" s="1"/>
  <c r="C15" i="117"/>
  <c r="I14" i="117"/>
  <c r="G14" i="117"/>
  <c r="C14" i="117"/>
  <c r="C64" i="117" s="1"/>
  <c r="C13" i="117"/>
  <c r="C12" i="117"/>
  <c r="C60" i="117" s="1"/>
  <c r="H11" i="117"/>
  <c r="C63" i="117" s="1"/>
  <c r="C11" i="117"/>
  <c r="B72" i="117" s="1"/>
  <c r="B73" i="117" s="1"/>
  <c r="H10" i="117"/>
  <c r="C10" i="117"/>
  <c r="H9" i="117"/>
  <c r="D9" i="117"/>
  <c r="B9" i="117"/>
  <c r="I8" i="117"/>
  <c r="G8" i="117"/>
  <c r="D8" i="117"/>
  <c r="B8" i="117"/>
  <c r="I7" i="117"/>
  <c r="G7" i="117"/>
  <c r="D7" i="117"/>
  <c r="B7" i="117"/>
  <c r="H4" i="117"/>
  <c r="G4" i="117"/>
  <c r="F4" i="117"/>
  <c r="E4" i="117"/>
  <c r="D4" i="117"/>
  <c r="C4" i="117"/>
  <c r="B4" i="117"/>
  <c r="A4" i="117"/>
  <c r="E48" i="116"/>
  <c r="D48" i="116"/>
  <c r="D49" i="116" s="1"/>
  <c r="H81" i="56" s="1"/>
  <c r="C48" i="116"/>
  <c r="C49" i="116" s="1"/>
  <c r="G81" i="56" s="1"/>
  <c r="H40" i="116"/>
  <c r="G40" i="116"/>
  <c r="F40" i="116"/>
  <c r="E40" i="116"/>
  <c r="D40" i="116"/>
  <c r="C40" i="116"/>
  <c r="H39" i="116"/>
  <c r="G39" i="116"/>
  <c r="F39" i="116"/>
  <c r="F41" i="116" s="1"/>
  <c r="E39" i="116"/>
  <c r="D39" i="116"/>
  <c r="C39" i="116"/>
  <c r="I26" i="116"/>
  <c r="I19" i="116"/>
  <c r="G19" i="116"/>
  <c r="D19" i="116"/>
  <c r="I18" i="116"/>
  <c r="F18" i="116"/>
  <c r="D18" i="116"/>
  <c r="B18" i="116"/>
  <c r="J15" i="116"/>
  <c r="G15" i="116"/>
  <c r="C66" i="116" s="1"/>
  <c r="C15" i="116"/>
  <c r="I14" i="116"/>
  <c r="G14" i="116"/>
  <c r="C14" i="116"/>
  <c r="C64" i="116" s="1"/>
  <c r="C13" i="116"/>
  <c r="C12" i="116"/>
  <c r="C60" i="116" s="1"/>
  <c r="H11" i="116"/>
  <c r="C63" i="116" s="1"/>
  <c r="C11" i="116"/>
  <c r="B72" i="116" s="1"/>
  <c r="B73" i="116" s="1"/>
  <c r="H10" i="116"/>
  <c r="C10" i="116"/>
  <c r="A72" i="116" s="1"/>
  <c r="H9" i="116"/>
  <c r="D9" i="116"/>
  <c r="B9" i="116"/>
  <c r="I8" i="116"/>
  <c r="G8" i="116"/>
  <c r="D8" i="116"/>
  <c r="B8" i="116"/>
  <c r="I7" i="116"/>
  <c r="G7" i="116"/>
  <c r="D7" i="116"/>
  <c r="B7" i="116"/>
  <c r="H4" i="116"/>
  <c r="G4" i="116"/>
  <c r="F4" i="116"/>
  <c r="E4" i="116"/>
  <c r="D4" i="116"/>
  <c r="C4" i="116"/>
  <c r="B4" i="116"/>
  <c r="A4" i="116"/>
  <c r="E48" i="115"/>
  <c r="D48" i="115"/>
  <c r="D49" i="115" s="1"/>
  <c r="H80" i="56" s="1"/>
  <c r="C48" i="115"/>
  <c r="C49" i="115" s="1"/>
  <c r="G80" i="56" s="1"/>
  <c r="H40" i="115"/>
  <c r="G40" i="115"/>
  <c r="F40" i="115"/>
  <c r="E40" i="115"/>
  <c r="D40" i="115"/>
  <c r="C40" i="115"/>
  <c r="H39" i="115"/>
  <c r="G39" i="115"/>
  <c r="F39" i="115"/>
  <c r="E39" i="115"/>
  <c r="D39" i="115"/>
  <c r="C39" i="115"/>
  <c r="I26" i="115"/>
  <c r="I19" i="115"/>
  <c r="G19" i="115"/>
  <c r="D19" i="115"/>
  <c r="I18" i="115"/>
  <c r="F18" i="115"/>
  <c r="D18" i="115"/>
  <c r="B18" i="115"/>
  <c r="J15" i="115"/>
  <c r="G15" i="115"/>
  <c r="C66" i="115" s="1"/>
  <c r="C15" i="115"/>
  <c r="I14" i="115"/>
  <c r="G14" i="115"/>
  <c r="C14" i="115"/>
  <c r="C64" i="115" s="1"/>
  <c r="C13" i="115"/>
  <c r="C12" i="115"/>
  <c r="C60" i="115" s="1"/>
  <c r="H11" i="115"/>
  <c r="C63" i="115" s="1"/>
  <c r="C11" i="115"/>
  <c r="B72" i="115" s="1"/>
  <c r="B73" i="115" s="1"/>
  <c r="H10" i="115"/>
  <c r="C10" i="115"/>
  <c r="H9" i="115"/>
  <c r="D9" i="115"/>
  <c r="B9" i="115"/>
  <c r="I8" i="115"/>
  <c r="G8" i="115"/>
  <c r="D8" i="115"/>
  <c r="B8" i="115"/>
  <c r="I7" i="115"/>
  <c r="G7" i="115"/>
  <c r="D7" i="115"/>
  <c r="B7" i="115"/>
  <c r="H4" i="115"/>
  <c r="G4" i="115"/>
  <c r="F4" i="115"/>
  <c r="E4" i="115"/>
  <c r="D4" i="115"/>
  <c r="C4" i="115"/>
  <c r="B4" i="115"/>
  <c r="A4" i="115"/>
  <c r="E48" i="114"/>
  <c r="D48" i="114"/>
  <c r="D49" i="114" s="1"/>
  <c r="H79" i="56" s="1"/>
  <c r="C48" i="114"/>
  <c r="C49" i="114" s="1"/>
  <c r="G79" i="56" s="1"/>
  <c r="H40" i="114"/>
  <c r="G40" i="114"/>
  <c r="F40" i="114"/>
  <c r="E40" i="114"/>
  <c r="D40" i="114"/>
  <c r="C40" i="114"/>
  <c r="H39" i="114"/>
  <c r="G39" i="114"/>
  <c r="F39" i="114"/>
  <c r="F41" i="114" s="1"/>
  <c r="E39" i="114"/>
  <c r="D39" i="114"/>
  <c r="C39" i="114"/>
  <c r="I26" i="114"/>
  <c r="I19" i="114"/>
  <c r="G19" i="114"/>
  <c r="D19" i="114"/>
  <c r="I18" i="114"/>
  <c r="F18" i="114"/>
  <c r="D18" i="114"/>
  <c r="B18" i="114"/>
  <c r="J15" i="114"/>
  <c r="G15" i="114"/>
  <c r="C66" i="114" s="1"/>
  <c r="C15" i="114"/>
  <c r="I14" i="114"/>
  <c r="G14" i="114"/>
  <c r="C14" i="114"/>
  <c r="C64" i="114" s="1"/>
  <c r="C13" i="114"/>
  <c r="C12" i="114"/>
  <c r="C60" i="114" s="1"/>
  <c r="H11" i="114"/>
  <c r="C63" i="114" s="1"/>
  <c r="C11" i="114"/>
  <c r="B72" i="114" s="1"/>
  <c r="B73" i="114" s="1"/>
  <c r="H10" i="114"/>
  <c r="C10" i="114"/>
  <c r="D53" i="114" s="1"/>
  <c r="H9" i="114"/>
  <c r="D9" i="114"/>
  <c r="B9" i="114"/>
  <c r="I8" i="114"/>
  <c r="G8" i="114"/>
  <c r="D8" i="114"/>
  <c r="B8" i="114"/>
  <c r="I7" i="114"/>
  <c r="G7" i="114"/>
  <c r="D7" i="114"/>
  <c r="B7" i="114"/>
  <c r="H4" i="114"/>
  <c r="G4" i="114"/>
  <c r="F4" i="114"/>
  <c r="E4" i="114"/>
  <c r="D4" i="114"/>
  <c r="C4" i="114"/>
  <c r="B4" i="114"/>
  <c r="A4" i="114"/>
  <c r="E48" i="113"/>
  <c r="E49" i="113" s="1"/>
  <c r="I78" i="56" s="1"/>
  <c r="D48" i="113"/>
  <c r="D49" i="113" s="1"/>
  <c r="H78" i="56" s="1"/>
  <c r="C48" i="113"/>
  <c r="C49" i="113" s="1"/>
  <c r="G78" i="56" s="1"/>
  <c r="H40" i="113"/>
  <c r="G40" i="113"/>
  <c r="F40" i="113"/>
  <c r="E40" i="113"/>
  <c r="D40" i="113"/>
  <c r="C40" i="113"/>
  <c r="H39" i="113"/>
  <c r="G39" i="113"/>
  <c r="F39" i="113"/>
  <c r="E39" i="113"/>
  <c r="D39" i="113"/>
  <c r="C39" i="113"/>
  <c r="I26" i="113"/>
  <c r="I19" i="113"/>
  <c r="G19" i="113"/>
  <c r="D19" i="113"/>
  <c r="I18" i="113"/>
  <c r="F18" i="113"/>
  <c r="D18" i="113"/>
  <c r="B18" i="113"/>
  <c r="J15" i="113"/>
  <c r="G15" i="113"/>
  <c r="C66" i="113" s="1"/>
  <c r="C15" i="113"/>
  <c r="I14" i="113"/>
  <c r="G14" i="113"/>
  <c r="C14" i="113"/>
  <c r="C64" i="113" s="1"/>
  <c r="C13" i="113"/>
  <c r="C12" i="113"/>
  <c r="C60" i="113" s="1"/>
  <c r="H11" i="113"/>
  <c r="C63" i="113" s="1"/>
  <c r="C11" i="113"/>
  <c r="B72" i="113" s="1"/>
  <c r="B73" i="113" s="1"/>
  <c r="H10" i="113"/>
  <c r="C10" i="113"/>
  <c r="H9" i="113"/>
  <c r="D9" i="113"/>
  <c r="B9" i="113"/>
  <c r="I8" i="113"/>
  <c r="G8" i="113"/>
  <c r="D8" i="113"/>
  <c r="B8" i="113"/>
  <c r="I7" i="113"/>
  <c r="G7" i="113"/>
  <c r="D7" i="113"/>
  <c r="B7" i="113"/>
  <c r="H4" i="113"/>
  <c r="G4" i="113"/>
  <c r="F4" i="113"/>
  <c r="E4" i="113"/>
  <c r="D4" i="113"/>
  <c r="C4" i="113"/>
  <c r="B4" i="113"/>
  <c r="A4" i="113"/>
  <c r="E48" i="111"/>
  <c r="D48" i="111"/>
  <c r="D49" i="111" s="1"/>
  <c r="H77" i="56" s="1"/>
  <c r="C48" i="111"/>
  <c r="C49" i="111" s="1"/>
  <c r="G77" i="56" s="1"/>
  <c r="H40" i="111"/>
  <c r="G40" i="111"/>
  <c r="F40" i="111"/>
  <c r="E40" i="111"/>
  <c r="D40" i="111"/>
  <c r="C40" i="111"/>
  <c r="H39" i="111"/>
  <c r="G39" i="111"/>
  <c r="F39" i="111"/>
  <c r="F41" i="111" s="1"/>
  <c r="E39" i="111"/>
  <c r="D39" i="111"/>
  <c r="C39" i="111"/>
  <c r="I26" i="111"/>
  <c r="I19" i="111"/>
  <c r="G19" i="111"/>
  <c r="D19" i="111"/>
  <c r="I18" i="111"/>
  <c r="F18" i="111"/>
  <c r="D18" i="111"/>
  <c r="B18" i="111"/>
  <c r="J15" i="111"/>
  <c r="G15" i="111"/>
  <c r="C66" i="111" s="1"/>
  <c r="C15" i="111"/>
  <c r="I14" i="111"/>
  <c r="G14" i="111"/>
  <c r="C14" i="111"/>
  <c r="C64" i="111" s="1"/>
  <c r="C13" i="111"/>
  <c r="C12" i="111"/>
  <c r="C60" i="111" s="1"/>
  <c r="H11" i="111"/>
  <c r="C63" i="111" s="1"/>
  <c r="C11" i="111"/>
  <c r="B72" i="111" s="1"/>
  <c r="B73" i="111" s="1"/>
  <c r="H10" i="111"/>
  <c r="C10" i="111"/>
  <c r="A72" i="111" s="1"/>
  <c r="H9" i="111"/>
  <c r="D9" i="111"/>
  <c r="B9" i="111"/>
  <c r="I8" i="111"/>
  <c r="G8" i="111"/>
  <c r="D8" i="111"/>
  <c r="B8" i="111"/>
  <c r="I7" i="111"/>
  <c r="G7" i="111"/>
  <c r="D7" i="111"/>
  <c r="B7" i="111"/>
  <c r="H4" i="111"/>
  <c r="G4" i="111"/>
  <c r="F4" i="111"/>
  <c r="E4" i="111"/>
  <c r="D4" i="111"/>
  <c r="C4" i="111"/>
  <c r="B4" i="111"/>
  <c r="A4" i="111"/>
  <c r="E48" i="110"/>
  <c r="E49" i="110" s="1"/>
  <c r="I76" i="56" s="1"/>
  <c r="D48" i="110"/>
  <c r="D49" i="110" s="1"/>
  <c r="H76" i="56" s="1"/>
  <c r="C48" i="110"/>
  <c r="C49" i="110" s="1"/>
  <c r="G76" i="56" s="1"/>
  <c r="H40" i="110"/>
  <c r="G40" i="110"/>
  <c r="F40" i="110"/>
  <c r="E40" i="110"/>
  <c r="D40" i="110"/>
  <c r="C40" i="110"/>
  <c r="H39" i="110"/>
  <c r="G39" i="110"/>
  <c r="F39" i="110"/>
  <c r="E39" i="110"/>
  <c r="D39" i="110"/>
  <c r="C39" i="110"/>
  <c r="I26" i="110"/>
  <c r="I19" i="110"/>
  <c r="G19" i="110"/>
  <c r="D19" i="110"/>
  <c r="I18" i="110"/>
  <c r="F18" i="110"/>
  <c r="D18" i="110"/>
  <c r="B18" i="110"/>
  <c r="J15" i="110"/>
  <c r="G15" i="110"/>
  <c r="C66" i="110" s="1"/>
  <c r="C15" i="110"/>
  <c r="I14" i="110"/>
  <c r="G14" i="110"/>
  <c r="C14" i="110"/>
  <c r="C64" i="110" s="1"/>
  <c r="C13" i="110"/>
  <c r="C12" i="110"/>
  <c r="C60" i="110" s="1"/>
  <c r="H11" i="110"/>
  <c r="C63" i="110" s="1"/>
  <c r="C11" i="110"/>
  <c r="B72" i="110" s="1"/>
  <c r="B73" i="110" s="1"/>
  <c r="H10" i="110"/>
  <c r="C10" i="110"/>
  <c r="H9" i="110"/>
  <c r="D9" i="110"/>
  <c r="B9" i="110"/>
  <c r="I8" i="110"/>
  <c r="G8" i="110"/>
  <c r="D8" i="110"/>
  <c r="B8" i="110"/>
  <c r="I7" i="110"/>
  <c r="G7" i="110"/>
  <c r="D7" i="110"/>
  <c r="B7" i="110"/>
  <c r="H4" i="110"/>
  <c r="G4" i="110"/>
  <c r="F4" i="110"/>
  <c r="E4" i="110"/>
  <c r="D4" i="110"/>
  <c r="C4" i="110"/>
  <c r="B4" i="110"/>
  <c r="A4" i="110"/>
  <c r="E48" i="109"/>
  <c r="D48" i="109"/>
  <c r="D49" i="109" s="1"/>
  <c r="H75" i="56" s="1"/>
  <c r="C48" i="109"/>
  <c r="C49" i="109" s="1"/>
  <c r="G75" i="56" s="1"/>
  <c r="H40" i="109"/>
  <c r="G40" i="109"/>
  <c r="F40" i="109"/>
  <c r="E40" i="109"/>
  <c r="D40" i="109"/>
  <c r="C40" i="109"/>
  <c r="H39" i="109"/>
  <c r="G39" i="109"/>
  <c r="F39" i="109"/>
  <c r="E39" i="109"/>
  <c r="D39" i="109"/>
  <c r="C39" i="109"/>
  <c r="I26" i="109"/>
  <c r="I19" i="109"/>
  <c r="G19" i="109"/>
  <c r="D19" i="109"/>
  <c r="I18" i="109"/>
  <c r="F18" i="109"/>
  <c r="D18" i="109"/>
  <c r="B18" i="109"/>
  <c r="J15" i="109"/>
  <c r="G15" i="109"/>
  <c r="C66" i="109" s="1"/>
  <c r="C15" i="109"/>
  <c r="I14" i="109"/>
  <c r="G14" i="109"/>
  <c r="C14" i="109"/>
  <c r="C64" i="109" s="1"/>
  <c r="C13" i="109"/>
  <c r="C12" i="109"/>
  <c r="C60" i="109" s="1"/>
  <c r="H11" i="109"/>
  <c r="C63" i="109" s="1"/>
  <c r="C11" i="109"/>
  <c r="B72" i="109" s="1"/>
  <c r="B73" i="109" s="1"/>
  <c r="H10" i="109"/>
  <c r="C10" i="109"/>
  <c r="D53" i="109" s="1"/>
  <c r="H9" i="109"/>
  <c r="D9" i="109"/>
  <c r="B9" i="109"/>
  <c r="I8" i="109"/>
  <c r="G8" i="109"/>
  <c r="D8" i="109"/>
  <c r="B8" i="109"/>
  <c r="I7" i="109"/>
  <c r="G7" i="109"/>
  <c r="D7" i="109"/>
  <c r="B7" i="109"/>
  <c r="H4" i="109"/>
  <c r="G4" i="109"/>
  <c r="F4" i="109"/>
  <c r="E4" i="109"/>
  <c r="D4" i="109"/>
  <c r="C4" i="109"/>
  <c r="B4" i="109"/>
  <c r="A4" i="109"/>
  <c r="F41" i="113" l="1"/>
  <c r="D41" i="113"/>
  <c r="F41" i="117"/>
  <c r="F41" i="119"/>
  <c r="F41" i="123"/>
  <c r="D53" i="110"/>
  <c r="D53" i="113"/>
  <c r="C41" i="113"/>
  <c r="G41" i="113"/>
  <c r="E41" i="113"/>
  <c r="D53" i="115"/>
  <c r="D53" i="117"/>
  <c r="D53" i="121"/>
  <c r="C41" i="121"/>
  <c r="G41" i="121"/>
  <c r="D53" i="123"/>
  <c r="D53" i="125"/>
  <c r="D41" i="124"/>
  <c r="H41" i="124"/>
  <c r="E41" i="123"/>
  <c r="D41" i="123"/>
  <c r="E41" i="122"/>
  <c r="D41" i="122"/>
  <c r="E41" i="120"/>
  <c r="D41" i="120"/>
  <c r="E41" i="119"/>
  <c r="D41" i="119"/>
  <c r="D41" i="117"/>
  <c r="H41" i="117"/>
  <c r="E41" i="116"/>
  <c r="D41" i="116"/>
  <c r="A72" i="115"/>
  <c r="D41" i="114"/>
  <c r="C41" i="114"/>
  <c r="G41" i="114"/>
  <c r="E41" i="111"/>
  <c r="D41" i="111"/>
  <c r="C41" i="110"/>
  <c r="G41" i="110"/>
  <c r="A72" i="110"/>
  <c r="E73" i="126"/>
  <c r="D68" i="127"/>
  <c r="B85" i="56"/>
  <c r="B88" i="56"/>
  <c r="B79" i="56"/>
  <c r="C76" i="56"/>
  <c r="B77" i="56"/>
  <c r="C80" i="56"/>
  <c r="B81" i="56"/>
  <c r="C84" i="56"/>
  <c r="B86" i="56"/>
  <c r="C90" i="56"/>
  <c r="B75" i="56"/>
  <c r="C77" i="56"/>
  <c r="C86" i="56"/>
  <c r="B87" i="56"/>
  <c r="B76" i="56"/>
  <c r="B80" i="56"/>
  <c r="C83" i="56"/>
  <c r="B84" i="56"/>
  <c r="C88" i="56"/>
  <c r="C89" i="56"/>
  <c r="B89" i="56"/>
  <c r="B90" i="56"/>
  <c r="C81" i="56"/>
  <c r="C85" i="56"/>
  <c r="C75" i="56"/>
  <c r="C78" i="56"/>
  <c r="B78" i="56"/>
  <c r="C79" i="56"/>
  <c r="C82" i="56"/>
  <c r="B82" i="56"/>
  <c r="B83" i="56"/>
  <c r="C87" i="56"/>
  <c r="C41" i="125"/>
  <c r="G41" i="125"/>
  <c r="F41" i="125"/>
  <c r="D41" i="125"/>
  <c r="H41" i="125"/>
  <c r="E41" i="125"/>
  <c r="I47" i="125"/>
  <c r="F53" i="125" s="1"/>
  <c r="E41" i="124"/>
  <c r="C41" i="124"/>
  <c r="C43" i="124" s="1"/>
  <c r="C58" i="124" s="1"/>
  <c r="G41" i="124"/>
  <c r="I47" i="124"/>
  <c r="F53" i="124" s="1"/>
  <c r="A72" i="124"/>
  <c r="A73" i="124" s="1"/>
  <c r="C41" i="123"/>
  <c r="G41" i="123"/>
  <c r="H41" i="123"/>
  <c r="A72" i="123"/>
  <c r="C41" i="122"/>
  <c r="G41" i="122"/>
  <c r="H41" i="122"/>
  <c r="I47" i="122"/>
  <c r="F53" i="122" s="1"/>
  <c r="D53" i="122"/>
  <c r="F41" i="121"/>
  <c r="D41" i="121"/>
  <c r="H41" i="121"/>
  <c r="E41" i="121"/>
  <c r="C42" i="121" s="1"/>
  <c r="B53" i="121" s="1"/>
  <c r="I47" i="121"/>
  <c r="I48" i="121" s="1"/>
  <c r="C62" i="121" s="1"/>
  <c r="C65" i="121" s="1"/>
  <c r="A72" i="121"/>
  <c r="A73" i="121" s="1"/>
  <c r="C41" i="120"/>
  <c r="C43" i="120" s="1"/>
  <c r="C58" i="120" s="1"/>
  <c r="G41" i="120"/>
  <c r="H41" i="120"/>
  <c r="A72" i="120"/>
  <c r="C41" i="119"/>
  <c r="C42" i="119" s="1"/>
  <c r="B53" i="119" s="1"/>
  <c r="G41" i="119"/>
  <c r="H41" i="119"/>
  <c r="I47" i="119"/>
  <c r="F53" i="119" s="1"/>
  <c r="D53" i="119"/>
  <c r="F41" i="118"/>
  <c r="D41" i="118"/>
  <c r="H41" i="118"/>
  <c r="C41" i="118"/>
  <c r="C42" i="118" s="1"/>
  <c r="B53" i="118" s="1"/>
  <c r="G41" i="118"/>
  <c r="E41" i="118"/>
  <c r="I47" i="118"/>
  <c r="F53" i="118" s="1"/>
  <c r="A72" i="118"/>
  <c r="E41" i="117"/>
  <c r="C41" i="117"/>
  <c r="G41" i="117"/>
  <c r="I47" i="117"/>
  <c r="F53" i="117" s="1"/>
  <c r="A72" i="117"/>
  <c r="A73" i="117" s="1"/>
  <c r="C41" i="116"/>
  <c r="G41" i="116"/>
  <c r="H41" i="116"/>
  <c r="I47" i="116"/>
  <c r="I48" i="116" s="1"/>
  <c r="C62" i="116" s="1"/>
  <c r="C65" i="116" s="1"/>
  <c r="D53" i="116"/>
  <c r="C41" i="115"/>
  <c r="G41" i="115"/>
  <c r="F41" i="115"/>
  <c r="D41" i="115"/>
  <c r="C42" i="115" s="1"/>
  <c r="B53" i="115" s="1"/>
  <c r="H41" i="115"/>
  <c r="E41" i="115"/>
  <c r="I47" i="115"/>
  <c r="I48" i="115" s="1"/>
  <c r="C62" i="115" s="1"/>
  <c r="C65" i="115" s="1"/>
  <c r="H41" i="114"/>
  <c r="E41" i="114"/>
  <c r="I47" i="114"/>
  <c r="I48" i="114" s="1"/>
  <c r="C62" i="114" s="1"/>
  <c r="C65" i="114" s="1"/>
  <c r="A72" i="114"/>
  <c r="H41" i="113"/>
  <c r="A72" i="113"/>
  <c r="A73" i="113" s="1"/>
  <c r="C41" i="111"/>
  <c r="G41" i="111"/>
  <c r="H41" i="111"/>
  <c r="I47" i="111"/>
  <c r="F53" i="111" s="1"/>
  <c r="D53" i="111"/>
  <c r="F41" i="110"/>
  <c r="D41" i="110"/>
  <c r="H41" i="110"/>
  <c r="E41" i="110"/>
  <c r="C42" i="110" s="1"/>
  <c r="B53" i="110" s="1"/>
  <c r="C41" i="109"/>
  <c r="G41" i="109"/>
  <c r="C43" i="125"/>
  <c r="C58" i="125" s="1"/>
  <c r="E49" i="125"/>
  <c r="I90" i="56" s="1"/>
  <c r="C59" i="125"/>
  <c r="C61" i="125" s="1"/>
  <c r="A73" i="125"/>
  <c r="C42" i="124"/>
  <c r="B53" i="124" s="1"/>
  <c r="E49" i="124"/>
  <c r="I89" i="56" s="1"/>
  <c r="C59" i="124"/>
  <c r="C61" i="124" s="1"/>
  <c r="C42" i="123"/>
  <c r="B53" i="123" s="1"/>
  <c r="C43" i="123"/>
  <c r="C58" i="123" s="1"/>
  <c r="I47" i="123"/>
  <c r="C59" i="123"/>
  <c r="C61" i="123" s="1"/>
  <c r="A73" i="123"/>
  <c r="C42" i="122"/>
  <c r="B53" i="122" s="1"/>
  <c r="C43" i="122"/>
  <c r="C58" i="122" s="1"/>
  <c r="E49" i="122"/>
  <c r="I87" i="56" s="1"/>
  <c r="C59" i="122"/>
  <c r="C61" i="122" s="1"/>
  <c r="A73" i="122"/>
  <c r="F53" i="121"/>
  <c r="C59" i="121"/>
  <c r="C61" i="121" s="1"/>
  <c r="E49" i="121"/>
  <c r="I86" i="56" s="1"/>
  <c r="C42" i="120"/>
  <c r="B53" i="120" s="1"/>
  <c r="I47" i="120"/>
  <c r="C59" i="120"/>
  <c r="C61" i="120" s="1"/>
  <c r="A73" i="120"/>
  <c r="C43" i="119"/>
  <c r="C58" i="119" s="1"/>
  <c r="E49" i="119"/>
  <c r="I84" i="56" s="1"/>
  <c r="C59" i="119"/>
  <c r="C61" i="119" s="1"/>
  <c r="A73" i="119"/>
  <c r="C59" i="118"/>
  <c r="C61" i="118" s="1"/>
  <c r="A73" i="118"/>
  <c r="E49" i="118"/>
  <c r="I83" i="56" s="1"/>
  <c r="C42" i="117"/>
  <c r="B53" i="117" s="1"/>
  <c r="E49" i="117"/>
  <c r="I82" i="56" s="1"/>
  <c r="C59" i="117"/>
  <c r="C61" i="117" s="1"/>
  <c r="C42" i="116"/>
  <c r="B53" i="116" s="1"/>
  <c r="C43" i="116"/>
  <c r="C58" i="116" s="1"/>
  <c r="E49" i="116"/>
  <c r="I81" i="56" s="1"/>
  <c r="C59" i="116"/>
  <c r="C61" i="116" s="1"/>
  <c r="A73" i="116"/>
  <c r="C43" i="115"/>
  <c r="C58" i="115" s="1"/>
  <c r="E49" i="115"/>
  <c r="I80" i="56" s="1"/>
  <c r="C59" i="115"/>
  <c r="C61" i="115" s="1"/>
  <c r="A73" i="115"/>
  <c r="C42" i="114"/>
  <c r="B53" i="114" s="1"/>
  <c r="C43" i="114"/>
  <c r="C58" i="114" s="1"/>
  <c r="F53" i="114"/>
  <c r="E49" i="114"/>
  <c r="I79" i="56" s="1"/>
  <c r="C59" i="114"/>
  <c r="C61" i="114" s="1"/>
  <c r="A73" i="114"/>
  <c r="C42" i="113"/>
  <c r="B53" i="113" s="1"/>
  <c r="C43" i="113"/>
  <c r="C58" i="113" s="1"/>
  <c r="I47" i="113"/>
  <c r="C59" i="113"/>
  <c r="C61" i="113" s="1"/>
  <c r="C42" i="111"/>
  <c r="B53" i="111" s="1"/>
  <c r="C43" i="111"/>
  <c r="C58" i="111" s="1"/>
  <c r="E49" i="111"/>
  <c r="I77" i="56" s="1"/>
  <c r="C59" i="111"/>
  <c r="C61" i="111" s="1"/>
  <c r="A73" i="111"/>
  <c r="I47" i="110"/>
  <c r="C59" i="110"/>
  <c r="C61" i="110" s="1"/>
  <c r="A73" i="110"/>
  <c r="I47" i="109"/>
  <c r="F53" i="109" s="1"/>
  <c r="F41" i="109"/>
  <c r="D41" i="109"/>
  <c r="H41" i="109"/>
  <c r="E41" i="109"/>
  <c r="C43" i="109" s="1"/>
  <c r="C58" i="109" s="1"/>
  <c r="C42" i="109"/>
  <c r="B53" i="109" s="1"/>
  <c r="A72" i="109"/>
  <c r="C59" i="109"/>
  <c r="C61" i="109" s="1"/>
  <c r="E49" i="109"/>
  <c r="I75" i="56" s="1"/>
  <c r="F90" i="56"/>
  <c r="E75" i="56"/>
  <c r="E76" i="56"/>
  <c r="E77" i="56"/>
  <c r="E79" i="56"/>
  <c r="E80" i="56"/>
  <c r="E81" i="56"/>
  <c r="E82" i="56"/>
  <c r="E83" i="56"/>
  <c r="E84" i="56"/>
  <c r="E85" i="56"/>
  <c r="E86" i="56"/>
  <c r="E87" i="56"/>
  <c r="E88" i="56"/>
  <c r="E89" i="56"/>
  <c r="F75" i="56"/>
  <c r="F76" i="56"/>
  <c r="F77" i="56"/>
  <c r="F79" i="56"/>
  <c r="F80" i="56"/>
  <c r="F81" i="56"/>
  <c r="F82" i="56"/>
  <c r="F83" i="56"/>
  <c r="F84" i="56"/>
  <c r="F85" i="56"/>
  <c r="F86" i="56"/>
  <c r="F74" i="56"/>
  <c r="E74" i="56"/>
  <c r="E49" i="26"/>
  <c r="I74" i="56" s="1"/>
  <c r="E48" i="26"/>
  <c r="C43" i="117" l="1"/>
  <c r="C58" i="117" s="1"/>
  <c r="C42" i="125"/>
  <c r="B53" i="125" s="1"/>
  <c r="I48" i="125"/>
  <c r="C62" i="125" s="1"/>
  <c r="C65" i="125" s="1"/>
  <c r="H65" i="125" s="1"/>
  <c r="H66" i="125" s="1"/>
  <c r="H72" i="125" s="1"/>
  <c r="H73" i="125" s="1"/>
  <c r="I48" i="124"/>
  <c r="C62" i="124" s="1"/>
  <c r="C65" i="124" s="1"/>
  <c r="H65" i="124" s="1"/>
  <c r="H66" i="124" s="1"/>
  <c r="H72" i="124" s="1"/>
  <c r="H73" i="124" s="1"/>
  <c r="H53" i="124"/>
  <c r="C72" i="124" s="1"/>
  <c r="I48" i="122"/>
  <c r="C62" i="122" s="1"/>
  <c r="C65" i="122" s="1"/>
  <c r="H65" i="122" s="1"/>
  <c r="H66" i="122" s="1"/>
  <c r="H72" i="122" s="1"/>
  <c r="H73" i="122" s="1"/>
  <c r="C43" i="121"/>
  <c r="C58" i="121" s="1"/>
  <c r="H65" i="121" s="1"/>
  <c r="H66" i="121" s="1"/>
  <c r="H72" i="121" s="1"/>
  <c r="H73" i="121" s="1"/>
  <c r="H53" i="121"/>
  <c r="C72" i="121" s="1"/>
  <c r="C73" i="121" s="1"/>
  <c r="D73" i="121" s="1"/>
  <c r="I48" i="119"/>
  <c r="C62" i="119" s="1"/>
  <c r="C65" i="119" s="1"/>
  <c r="H65" i="119" s="1"/>
  <c r="H66" i="119" s="1"/>
  <c r="H72" i="119" s="1"/>
  <c r="H73" i="119" s="1"/>
  <c r="C43" i="118"/>
  <c r="C58" i="118" s="1"/>
  <c r="I48" i="118"/>
  <c r="C62" i="118" s="1"/>
  <c r="C65" i="118" s="1"/>
  <c r="H53" i="118"/>
  <c r="C72" i="118" s="1"/>
  <c r="C73" i="118" s="1"/>
  <c r="D73" i="118" s="1"/>
  <c r="I48" i="117"/>
  <c r="C62" i="117" s="1"/>
  <c r="C65" i="117" s="1"/>
  <c r="H65" i="117" s="1"/>
  <c r="H66" i="117" s="1"/>
  <c r="H72" i="117" s="1"/>
  <c r="H73" i="117" s="1"/>
  <c r="F53" i="116"/>
  <c r="H53" i="116" s="1"/>
  <c r="C72" i="116" s="1"/>
  <c r="H65" i="116"/>
  <c r="H66" i="116" s="1"/>
  <c r="H72" i="116" s="1"/>
  <c r="H73" i="116" s="1"/>
  <c r="F53" i="115"/>
  <c r="H65" i="115"/>
  <c r="H66" i="115" s="1"/>
  <c r="H72" i="115" s="1"/>
  <c r="H73" i="115" s="1"/>
  <c r="H65" i="114"/>
  <c r="H66" i="114" s="1"/>
  <c r="H72" i="114" s="1"/>
  <c r="H73" i="114" s="1"/>
  <c r="I48" i="111"/>
  <c r="C62" i="111" s="1"/>
  <c r="C65" i="111" s="1"/>
  <c r="H65" i="111" s="1"/>
  <c r="H66" i="111" s="1"/>
  <c r="H72" i="111" s="1"/>
  <c r="H73" i="111" s="1"/>
  <c r="H53" i="111"/>
  <c r="C72" i="111" s="1"/>
  <c r="C43" i="110"/>
  <c r="C58" i="110" s="1"/>
  <c r="H53" i="125"/>
  <c r="C72" i="125" s="1"/>
  <c r="F53" i="123"/>
  <c r="H53" i="123" s="1"/>
  <c r="C72" i="123" s="1"/>
  <c r="I48" i="123"/>
  <c r="C62" i="123" s="1"/>
  <c r="C65" i="123" s="1"/>
  <c r="H65" i="123" s="1"/>
  <c r="H66" i="123" s="1"/>
  <c r="H72" i="123" s="1"/>
  <c r="H73" i="123" s="1"/>
  <c r="H53" i="122"/>
  <c r="C72" i="122" s="1"/>
  <c r="F53" i="120"/>
  <c r="H53" i="120" s="1"/>
  <c r="C72" i="120" s="1"/>
  <c r="I48" i="120"/>
  <c r="C62" i="120" s="1"/>
  <c r="C65" i="120" s="1"/>
  <c r="H65" i="120" s="1"/>
  <c r="H66" i="120" s="1"/>
  <c r="H72" i="120" s="1"/>
  <c r="H73" i="120" s="1"/>
  <c r="H53" i="119"/>
  <c r="C72" i="119" s="1"/>
  <c r="H53" i="117"/>
  <c r="C72" i="117" s="1"/>
  <c r="H53" i="115"/>
  <c r="C72" i="115" s="1"/>
  <c r="H53" i="114"/>
  <c r="C72" i="114" s="1"/>
  <c r="F53" i="113"/>
  <c r="H53" i="113" s="1"/>
  <c r="C72" i="113" s="1"/>
  <c r="I48" i="113"/>
  <c r="C62" i="113" s="1"/>
  <c r="C65" i="113" s="1"/>
  <c r="H65" i="113" s="1"/>
  <c r="H66" i="113" s="1"/>
  <c r="H72" i="113" s="1"/>
  <c r="H73" i="113" s="1"/>
  <c r="F53" i="110"/>
  <c r="H53" i="110" s="1"/>
  <c r="C72" i="110" s="1"/>
  <c r="I48" i="110"/>
  <c r="C62" i="110" s="1"/>
  <c r="C65" i="110" s="1"/>
  <c r="I48" i="109"/>
  <c r="C62" i="109" s="1"/>
  <c r="C65" i="109" s="1"/>
  <c r="H65" i="109" s="1"/>
  <c r="H66" i="109" s="1"/>
  <c r="H72" i="109" s="1"/>
  <c r="H73" i="109" s="1"/>
  <c r="H53" i="109"/>
  <c r="C72" i="109" s="1"/>
  <c r="C73" i="109" s="1"/>
  <c r="A73" i="109"/>
  <c r="I18" i="26"/>
  <c r="F18" i="26"/>
  <c r="D18" i="26"/>
  <c r="B18" i="26"/>
  <c r="R113" i="84"/>
  <c r="Q113" i="84"/>
  <c r="P113" i="84"/>
  <c r="R103" i="84"/>
  <c r="I19" i="26" s="1"/>
  <c r="Q103" i="84"/>
  <c r="G19" i="26" s="1"/>
  <c r="P103" i="84"/>
  <c r="D19" i="26" s="1"/>
  <c r="R93" i="84"/>
  <c r="Q93" i="84"/>
  <c r="P93" i="84"/>
  <c r="R82" i="84"/>
  <c r="Q82" i="84"/>
  <c r="P82" i="84"/>
  <c r="R71" i="84"/>
  <c r="Q71" i="84"/>
  <c r="P71" i="84"/>
  <c r="C73" i="124" l="1"/>
  <c r="D73" i="124" s="1"/>
  <c r="D72" i="124"/>
  <c r="E72" i="124" s="1"/>
  <c r="D89" i="56" s="1"/>
  <c r="D72" i="121"/>
  <c r="E72" i="121" s="1"/>
  <c r="D86" i="56" s="1"/>
  <c r="H65" i="118"/>
  <c r="H66" i="118" s="1"/>
  <c r="H72" i="118" s="1"/>
  <c r="H73" i="118" s="1"/>
  <c r="D72" i="118"/>
  <c r="E72" i="118" s="1"/>
  <c r="C73" i="116"/>
  <c r="D73" i="116" s="1"/>
  <c r="D72" i="116"/>
  <c r="E72" i="116" s="1"/>
  <c r="C73" i="111"/>
  <c r="D73" i="111" s="1"/>
  <c r="D72" i="111"/>
  <c r="E72" i="111" s="1"/>
  <c r="H65" i="110"/>
  <c r="H66" i="110" s="1"/>
  <c r="H72" i="110" s="1"/>
  <c r="H73" i="110" s="1"/>
  <c r="C73" i="125"/>
  <c r="D73" i="125" s="1"/>
  <c r="D72" i="125"/>
  <c r="E72" i="125" s="1"/>
  <c r="E73" i="125" s="1"/>
  <c r="C73" i="123"/>
  <c r="D73" i="123" s="1"/>
  <c r="D72" i="123"/>
  <c r="E72" i="123" s="1"/>
  <c r="C73" i="122"/>
  <c r="D73" i="122" s="1"/>
  <c r="D72" i="122"/>
  <c r="E72" i="122" s="1"/>
  <c r="C73" i="120"/>
  <c r="D73" i="120" s="1"/>
  <c r="D72" i="120"/>
  <c r="E72" i="120" s="1"/>
  <c r="C73" i="119"/>
  <c r="D73" i="119" s="1"/>
  <c r="D72" i="119"/>
  <c r="E72" i="119" s="1"/>
  <c r="C73" i="117"/>
  <c r="D73" i="117" s="1"/>
  <c r="D72" i="117"/>
  <c r="E72" i="117" s="1"/>
  <c r="C73" i="115"/>
  <c r="D73" i="115" s="1"/>
  <c r="D72" i="115"/>
  <c r="E72" i="115" s="1"/>
  <c r="C73" i="114"/>
  <c r="D73" i="114" s="1"/>
  <c r="D72" i="114"/>
  <c r="E72" i="114" s="1"/>
  <c r="C73" i="113"/>
  <c r="D73" i="113" s="1"/>
  <c r="D72" i="113"/>
  <c r="E72" i="113" s="1"/>
  <c r="D78" i="56" s="1"/>
  <c r="C73" i="110"/>
  <c r="D73" i="110" s="1"/>
  <c r="D72" i="110"/>
  <c r="E72" i="110" s="1"/>
  <c r="D73" i="109"/>
  <c r="D72" i="109"/>
  <c r="E72" i="109" s="1"/>
  <c r="A47" i="56"/>
  <c r="E73" i="121" l="1"/>
  <c r="D90" i="56"/>
  <c r="E73" i="124"/>
  <c r="E73" i="123"/>
  <c r="D88" i="56"/>
  <c r="E73" i="122"/>
  <c r="D87" i="56"/>
  <c r="E73" i="120"/>
  <c r="D85" i="56"/>
  <c r="E73" i="119"/>
  <c r="D84" i="56"/>
  <c r="E73" i="118"/>
  <c r="D83" i="56"/>
  <c r="E73" i="117"/>
  <c r="D82" i="56"/>
  <c r="E73" i="116"/>
  <c r="D81" i="56"/>
  <c r="E73" i="115"/>
  <c r="D80" i="56"/>
  <c r="E73" i="114"/>
  <c r="D79" i="56"/>
  <c r="E73" i="113"/>
  <c r="E73" i="111"/>
  <c r="D77" i="56"/>
  <c r="E73" i="110"/>
  <c r="D76" i="56"/>
  <c r="E73" i="109"/>
  <c r="D75" i="56"/>
  <c r="I26" i="26" l="1"/>
  <c r="J2" i="56"/>
  <c r="J41" i="56" s="1"/>
  <c r="D4" i="56"/>
  <c r="D5" i="56"/>
  <c r="D6" i="56"/>
  <c r="G121" i="56"/>
  <c r="G120" i="56"/>
  <c r="B121" i="56"/>
  <c r="B120" i="56"/>
  <c r="H8" i="56"/>
  <c r="C15" i="26"/>
  <c r="C14" i="26"/>
  <c r="C64" i="26" s="1"/>
  <c r="C13" i="26"/>
  <c r="C12" i="26"/>
  <c r="C11" i="26"/>
  <c r="C10" i="26"/>
  <c r="A72" i="26" s="1"/>
  <c r="A73" i="26" s="1"/>
  <c r="D9" i="26"/>
  <c r="B9" i="26"/>
  <c r="B8" i="26"/>
  <c r="D8" i="26"/>
  <c r="D7" i="26"/>
  <c r="B7" i="26"/>
  <c r="H11" i="26"/>
  <c r="H10" i="26"/>
  <c r="H9" i="26"/>
  <c r="I8" i="26"/>
  <c r="G8" i="26"/>
  <c r="I7" i="26"/>
  <c r="G7" i="26"/>
  <c r="E4" i="26"/>
  <c r="D4" i="26"/>
  <c r="A4" i="26"/>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B4" i="26"/>
  <c r="D8" i="56" s="1"/>
  <c r="C4" i="26"/>
  <c r="F4" i="26"/>
  <c r="G4" i="26"/>
  <c r="H4" i="26"/>
  <c r="Z11" i="84"/>
  <c r="E22" i="56"/>
  <c r="E20" i="56"/>
  <c r="D16" i="56"/>
  <c r="D14" i="56"/>
  <c r="D13" i="56"/>
  <c r="J15" i="26"/>
  <c r="I14" i="26"/>
  <c r="G15" i="26"/>
  <c r="C66" i="26" s="1"/>
  <c r="G14" i="26"/>
  <c r="D48" i="26"/>
  <c r="C48" i="26"/>
  <c r="H40" i="26"/>
  <c r="G40" i="26"/>
  <c r="F40" i="26"/>
  <c r="E40" i="26"/>
  <c r="D40" i="26"/>
  <c r="C40" i="26"/>
  <c r="H39" i="26"/>
  <c r="G39" i="26"/>
  <c r="G41" i="26" s="1"/>
  <c r="F39" i="26"/>
  <c r="E39" i="26"/>
  <c r="D39" i="26"/>
  <c r="C39" i="26"/>
  <c r="C41" i="26" s="1"/>
  <c r="H41" i="26" l="1"/>
  <c r="D41" i="26"/>
  <c r="E41" i="26"/>
  <c r="F41" i="26"/>
  <c r="E58" i="129"/>
  <c r="E58" i="131"/>
  <c r="G44" i="131"/>
  <c r="G44" i="129"/>
  <c r="D58" i="131"/>
  <c r="D58" i="129"/>
  <c r="I44" i="129"/>
  <c r="I44" i="131"/>
  <c r="F57" i="56"/>
  <c r="F58" i="131"/>
  <c r="F58" i="127"/>
  <c r="F58" i="129"/>
  <c r="H57" i="56"/>
  <c r="H58" i="129"/>
  <c r="H58" i="131"/>
  <c r="H58" i="127"/>
  <c r="C74" i="56"/>
  <c r="E57" i="56"/>
  <c r="E58" i="127"/>
  <c r="G47" i="56"/>
  <c r="G44" i="127"/>
  <c r="D57" i="56"/>
  <c r="D58" i="127"/>
  <c r="C63" i="26"/>
  <c r="I44" i="127"/>
  <c r="B74" i="56"/>
  <c r="C49" i="26"/>
  <c r="G74" i="56" s="1"/>
  <c r="D49" i="26"/>
  <c r="H74" i="56" s="1"/>
  <c r="C60" i="26"/>
  <c r="C43" i="26"/>
  <c r="C58" i="26" s="1"/>
  <c r="C42" i="26"/>
  <c r="B53" i="26" s="1"/>
  <c r="D53" i="26"/>
  <c r="B72" i="26"/>
  <c r="B73" i="26" s="1"/>
  <c r="I47" i="56"/>
  <c r="C59" i="26"/>
  <c r="J95" i="56"/>
  <c r="I47" i="26"/>
  <c r="I48" i="26" s="1"/>
  <c r="C62" i="26" s="1"/>
  <c r="J83" i="56"/>
  <c r="J86" i="56"/>
  <c r="J84" i="56"/>
  <c r="J77" i="56"/>
  <c r="J82" i="56"/>
  <c r="J90" i="56"/>
  <c r="J88" i="56"/>
  <c r="J78" i="56"/>
  <c r="J89" i="56"/>
  <c r="J81" i="56"/>
  <c r="J76" i="56"/>
  <c r="J87" i="56"/>
  <c r="J85" i="56"/>
  <c r="J75" i="56"/>
  <c r="J80" i="56"/>
  <c r="J79" i="56"/>
  <c r="C65" i="26" l="1"/>
  <c r="C61" i="26"/>
  <c r="H65" i="26" s="1"/>
  <c r="H66" i="26" s="1"/>
  <c r="H72" i="26" s="1"/>
  <c r="H73" i="26" s="1"/>
  <c r="F53" i="26"/>
  <c r="H53" i="26" s="1"/>
  <c r="C72" i="26" s="1"/>
  <c r="D72" i="26" l="1"/>
  <c r="E72" i="26" s="1"/>
  <c r="J68" i="127" s="1"/>
  <c r="C73" i="26"/>
  <c r="D73" i="26" s="1"/>
  <c r="E73" i="26" l="1"/>
  <c r="D74" i="56"/>
  <c r="J74" i="56" s="1"/>
</calcChain>
</file>

<file path=xl/sharedStrings.xml><?xml version="1.0" encoding="utf-8"?>
<sst xmlns="http://schemas.openxmlformats.org/spreadsheetml/2006/main" count="3702" uniqueCount="392">
  <si>
    <t>A</t>
  </si>
  <si>
    <t>g</t>
  </si>
  <si>
    <t>B</t>
  </si>
  <si>
    <t>mg</t>
  </si>
  <si>
    <t>No</t>
  </si>
  <si>
    <t xml:space="preserve">      </t>
  </si>
  <si>
    <t>FORMA</t>
  </si>
  <si>
    <t>MATERIAL</t>
  </si>
  <si>
    <t>Cilindro - botón</t>
  </si>
  <si>
    <t>Acero inoxidable</t>
  </si>
  <si>
    <t>MARCACIÓN</t>
  </si>
  <si>
    <t>MASA CONVENCIONAL</t>
  </si>
  <si>
    <t>Información del Cliente</t>
  </si>
  <si>
    <t xml:space="preserve">Dirección                       </t>
  </si>
  <si>
    <t xml:space="preserve">Ciudad                          </t>
  </si>
  <si>
    <t>Fecha de recepción</t>
  </si>
  <si>
    <t>Serie</t>
  </si>
  <si>
    <t>Fecha de calibración</t>
  </si>
  <si>
    <t>Humedad (%)</t>
  </si>
  <si>
    <t>Valor Nominal  (g)</t>
  </si>
  <si>
    <t>Presión (hPa)</t>
  </si>
  <si>
    <t>Fabricante</t>
  </si>
  <si>
    <t>Identificación</t>
  </si>
  <si>
    <t>Clase de exactitud</t>
  </si>
  <si>
    <t>Número de pesas suministradas para la calibración:</t>
  </si>
  <si>
    <t>DENSIDAD</t>
  </si>
  <si>
    <t>VALOR</t>
  </si>
  <si>
    <t xml:space="preserve">INCERTIDUMBRE </t>
  </si>
  <si>
    <t>Descripción del patrón</t>
  </si>
  <si>
    <t>Certificado</t>
  </si>
  <si>
    <t>Fecha de Calibración</t>
  </si>
  <si>
    <t>FIRMAS AUTORIZADAS:</t>
  </si>
  <si>
    <t>Ciudad</t>
  </si>
  <si>
    <t>Solicitante</t>
  </si>
  <si>
    <t>Dirección</t>
  </si>
  <si>
    <t>Certificado No.</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</si>
  <si>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</si>
  <si>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</si>
  <si>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</si>
  <si>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</si>
  <si>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</si>
  <si>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</si>
  <si>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</si>
  <si>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</si>
  <si>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</si>
  <si>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</si>
  <si>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</si>
  <si>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</si>
  <si>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</si>
  <si>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</si>
  <si>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</si>
  <si>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</si>
  <si>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</si>
  <si>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</si>
  <si>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</si>
  <si>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</si>
  <si>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</si>
  <si>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</si>
  <si>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</si>
  <si>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</si>
  <si>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</si>
  <si>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</si>
  <si>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</si>
  <si>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</si>
  <si>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</si>
  <si>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</si>
  <si>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</si>
  <si>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</si>
  <si>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</si>
  <si>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</si>
  <si>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</si>
  <si>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</si>
  <si>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</si>
  <si>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</si>
  <si>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</si>
  <si>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</si>
  <si>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</si>
  <si>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</si>
  <si>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</si>
  <si>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</si>
  <si>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</si>
  <si>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HOJA DE CÁLCULO PARA CALIBRACIÓN DE PESAS</t>
  </si>
  <si>
    <t>+</t>
  </si>
  <si>
    <r>
      <t>Solicitante</t>
    </r>
    <r>
      <rPr>
        <sz val="12"/>
        <color rgb="FF000000"/>
        <rFont val="Arial Narrow"/>
        <family val="2"/>
      </rPr>
      <t xml:space="preserve">                    </t>
    </r>
  </si>
  <si>
    <t>1.   INFORMACIÓN DEL EQUIPO</t>
  </si>
  <si>
    <t>2.   LUGAR DE CALIBRACIÓN</t>
  </si>
  <si>
    <t>3.  CONSECUTIVO INTERNO</t>
  </si>
  <si>
    <t>6.   PROCEDIMIENTO DE CALIBRACIÓN UTILIZADO</t>
  </si>
  <si>
    <r>
      <t xml:space="preserve">  </t>
    </r>
    <r>
      <rPr>
        <b/>
        <sz val="12"/>
        <color theme="1"/>
        <rFont val="Arial Narrow"/>
        <family val="2"/>
      </rPr>
      <t>VALOR NOMINAL</t>
    </r>
  </si>
  <si>
    <t>8.   TRAZABILIDAD DE LA MEDICIÓN</t>
  </si>
  <si>
    <t>9.   INCERTIDUMBRE DE MEDICIÓN</t>
  </si>
  <si>
    <t xml:space="preserve">Cumple </t>
  </si>
  <si>
    <t>SI/NO</t>
  </si>
  <si>
    <t>11.   OBSERVACIONES</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</si>
  <si>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</si>
  <si>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</si>
  <si>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</si>
  <si>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</si>
  <si>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</si>
  <si>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</si>
  <si>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</si>
  <si>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</si>
  <si>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</si>
  <si>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</si>
  <si>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</si>
  <si>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</si>
  <si>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</si>
  <si>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</si>
  <si>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</si>
  <si>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</si>
  <si>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</si>
  <si>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r>
      <t>e</t>
    </r>
    <r>
      <rPr>
        <vertAlign val="subscript"/>
        <sz val="14"/>
        <color theme="1"/>
        <rFont val="Arial"/>
        <family val="2"/>
      </rPr>
      <t>ct</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</si>
  <si>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)(k=2)</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</si>
  <si>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</si>
  <si>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</si>
  <si>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</si>
  <si>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</si>
  <si>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</si>
  <si>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</si>
  <si>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</si>
  <si>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</si>
  <si>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</si>
  <si>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</si>
  <si>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</si>
  <si>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</si>
  <si>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</si>
  <si>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</si>
  <si>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</si>
  <si>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</si>
  <si>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</si>
  <si>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</si>
  <si>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</si>
  <si>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</si>
  <si>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</si>
  <si>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</si>
  <si>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</si>
  <si>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</si>
  <si>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</si>
  <si>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</si>
  <si>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</si>
  <si>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Ing. Luis Henry Barreto Rojas</t>
  </si>
  <si>
    <r>
      <t>Error e</t>
    </r>
    <r>
      <rPr>
        <vertAlign val="subscript"/>
        <sz val="10"/>
        <color theme="1"/>
        <rFont val="Arial"/>
        <family val="2"/>
      </rPr>
      <t>er    Masa convencional</t>
    </r>
  </si>
  <si>
    <t xml:space="preserve">5.   MÉTODO DE CALIBRACIÓN     </t>
  </si>
  <si>
    <t>10.   RESULTADOS DE LA CALIBRACIÓN</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</si>
  <si>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</si>
  <si>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</si>
  <si>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</si>
  <si>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</si>
  <si>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</si>
  <si>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</si>
  <si>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</si>
  <si>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</si>
  <si>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</si>
  <si>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</si>
  <si>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</si>
  <si>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</si>
  <si>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</si>
  <si>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</si>
  <si>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</si>
  <si>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</si>
  <si>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</si>
  <si>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</si>
  <si>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</si>
  <si>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</si>
  <si>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</si>
  <si>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</si>
  <si>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</si>
  <si>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</si>
  <si>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</si>
  <si>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</si>
  <si>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</si>
  <si>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</si>
  <si>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</si>
  <si>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</si>
  <si>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</si>
  <si>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</si>
  <si>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</si>
  <si>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</si>
  <si>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</si>
  <si>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</si>
  <si>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</si>
  <si>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</si>
  <si>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</si>
  <si>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</si>
  <si>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</si>
  <si>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</si>
  <si>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</si>
  <si>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</si>
  <si>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</si>
  <si>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</si>
  <si>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</si>
  <si>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Firma</t>
  </si>
  <si>
    <t>Calibrado por</t>
  </si>
  <si>
    <t>kg/m³</t>
  </si>
  <si>
    <t>kg/m³   ±</t>
  </si>
  <si>
    <r>
      <t xml:space="preserve">N° de Ciclos </t>
    </r>
    <r>
      <rPr>
        <b/>
        <sz val="14"/>
        <color theme="1"/>
        <rFont val="Arial"/>
        <family val="2"/>
      </rPr>
      <t>n</t>
    </r>
  </si>
  <si>
    <t>*</t>
  </si>
  <si>
    <t>Temperatura °C</t>
  </si>
  <si>
    <t>M-008</t>
  </si>
  <si>
    <t>M-007</t>
  </si>
  <si>
    <t>M-006</t>
  </si>
  <si>
    <t>M-005</t>
  </si>
  <si>
    <t>M-009</t>
  </si>
  <si>
    <r>
      <t>m</t>
    </r>
    <r>
      <rPr>
        <vertAlign val="subscript"/>
        <sz val="11"/>
        <color theme="1"/>
        <rFont val="Arial"/>
        <family val="2"/>
      </rPr>
      <t xml:space="preserve">Nr </t>
    </r>
    <r>
      <rPr>
        <sz val="11"/>
        <color theme="1"/>
        <rFont val="Arial"/>
        <family val="2"/>
      </rPr>
      <t xml:space="preserve">  g</t>
    </r>
  </si>
  <si>
    <t>M-001</t>
  </si>
  <si>
    <t>M-002</t>
  </si>
  <si>
    <t>M-003</t>
  </si>
  <si>
    <t>M-004</t>
  </si>
  <si>
    <t>M-016</t>
  </si>
  <si>
    <t>Descripción de las pesas</t>
  </si>
  <si>
    <t>Limpieza de las pesas</t>
  </si>
  <si>
    <t>4.   EXAMEN FÍSICO DE LA CONDICIÓN DE LAS PESAS</t>
  </si>
  <si>
    <t xml:space="preserve">En el examen físico se pudo apreciar que las pesas están en buenas condiciones  </t>
  </si>
  <si>
    <t xml:space="preserve">7.   DESCRIPCIÓN DE LAS PESAS   </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</si>
  <si>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</si>
  <si>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</si>
  <si>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</si>
  <si>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</si>
  <si>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</si>
  <si>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</si>
  <si>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</si>
  <si>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</si>
  <si>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</si>
  <si>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</si>
  <si>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</si>
  <si>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</si>
  <si>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</si>
  <si>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</si>
  <si>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</si>
  <si>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</si>
  <si>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</si>
  <si>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</si>
  <si>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</si>
  <si>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</si>
  <si>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</si>
  <si>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</si>
  <si>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</si>
  <si>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</si>
  <si>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</si>
  <si>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</si>
  <si>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</si>
  <si>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</si>
  <si>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</si>
  <si>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</si>
  <si>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</si>
  <si>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</si>
  <si>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</si>
  <si>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</si>
  <si>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</si>
  <si>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</si>
  <si>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</si>
  <si>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</si>
  <si>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</si>
  <si>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</si>
  <si>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</si>
  <si>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</si>
  <si>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Juego de pesas</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</si>
  <si>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</si>
  <si>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</si>
  <si>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</si>
  <si>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</si>
  <si>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</si>
  <si>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</si>
  <si>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</si>
  <si>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</si>
  <si>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</si>
  <si>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m</t>
    </r>
    <r>
      <rPr>
        <vertAlign val="subscript"/>
        <sz val="11"/>
        <color theme="1"/>
        <rFont val="Arial"/>
        <family val="2"/>
      </rPr>
      <t xml:space="preserve">ct </t>
    </r>
  </si>
  <si>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</si>
  <si>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</si>
  <si>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</si>
  <si>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</si>
  <si>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</si>
  <si>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</si>
  <si>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</si>
  <si>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</si>
  <si>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</si>
  <si>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</si>
  <si>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</si>
  <si>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</si>
  <si>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</si>
  <si>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</si>
  <si>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Fecha de elaboración :</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</si>
  <si>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</si>
  <si>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</si>
  <si>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</si>
  <si>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</si>
  <si>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</si>
  <si>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</si>
  <si>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</si>
  <si>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</si>
  <si>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</si>
  <si>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</si>
  <si>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</si>
  <si>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</si>
  <si>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</si>
  <si>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</si>
  <si>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</si>
  <si>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</si>
  <si>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</si>
  <si>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</si>
  <si>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</si>
  <si>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</si>
  <si>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</si>
  <si>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</si>
  <si>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</si>
  <si>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</si>
  <si>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</si>
  <si>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</si>
  <si>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</si>
  <si>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</si>
  <si>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</si>
  <si>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</si>
  <si>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</si>
  <si>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</si>
  <si>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</si>
  <si>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</si>
  <si>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</si>
  <si>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XXXXX</t>
  </si>
  <si>
    <t>Laboratorio Masa SIC</t>
  </si>
  <si>
    <t>Las pesas fueron limpiadas y secadas de acuerdo al numeral B.4. Tabla B 1 de la NTC 1848:2007.</t>
  </si>
  <si>
    <t xml:space="preserve">En la calibración de las pesas se utilizó el procedimiento interno RT03-P06 Vr. 1, siguiendo los lineamientos de la NTC 1848:2007. </t>
  </si>
  <si>
    <t>Está calibración documenta la trazabilidad conforme al Sistema Internacional de Unidades, a travéz de una cadena ininterrumpida de comparaciones. El patrón de referencia se utiliza para calibrar el patrón de trabajo, que a su vez se utiliza para calibrar las pesas del cliente. Cada paso de la trazabilidad está documentada, así mismo la incertidumbre de medición ha sido calculada.</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</si>
  <si>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</si>
  <si>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</si>
  <si>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</si>
  <si>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</si>
  <si>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</si>
  <si>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t>xxxxxxxxxx</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</si>
  <si>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</si>
  <si>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</si>
  <si>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</si>
  <si>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</si>
  <si>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</si>
  <si>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</si>
  <si>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</si>
  <si>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</si>
  <si>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</si>
  <si>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</si>
  <si>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</si>
  <si>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</si>
  <si>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</si>
  <si>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</si>
  <si>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</si>
  <si>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</si>
  <si>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</si>
  <si>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</si>
  <si>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</si>
  <si>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</si>
  <si>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</si>
  <si>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</si>
  <si>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</si>
  <si>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</si>
  <si>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</si>
  <si>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</si>
  <si>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</si>
  <si>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</si>
  <si>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</si>
  <si>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</si>
  <si>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</si>
  <si>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</si>
  <si>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</si>
  <si>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</si>
  <si>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</si>
  <si>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</si>
  <si>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</si>
  <si>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</si>
  <si>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</si>
  <si>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</si>
  <si>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</si>
  <si>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</si>
  <si>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</si>
  <si>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</si>
  <si>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r>
      <t xml:space="preserve"> Error </t>
    </r>
    <r>
      <rPr>
        <b/>
        <sz val="11"/>
        <color rgb="FFFF0000"/>
        <rFont val="Arial Narrow"/>
        <family val="2"/>
      </rPr>
      <t xml:space="preserve"> </t>
    </r>
  </si>
  <si>
    <t xml:space="preserve">Incertidumbre de la medición ± U (k=2) </t>
  </si>
  <si>
    <t xml:space="preserve">Incertidumbre </t>
  </si>
  <si>
    <t>Intervalo de Medición (g) Clase M1 1 g A 2 kg</t>
  </si>
  <si>
    <t>E M P  mg</t>
  </si>
  <si>
    <t>LMS 10 kg V 1</t>
  </si>
  <si>
    <t>LMS 5 kg  V 1</t>
  </si>
  <si>
    <t>LMS 20 kg V 1</t>
  </si>
  <si>
    <t>Está calibración documenta la trazabilidad conforme al Sistema Internacional de Unidades, a través de una cadena ininterrumpida de comparaciones. El patrón de referencia se utiliza para calibrar el patrón de trabajo, que a su vez se utiliza para calibrar las pesas del cliente. Cada paso de la trazabilidad está documentada, así mismo la incertidumbre de medición ha sido calculada.</t>
  </si>
  <si>
    <t>Promedios Corregidos</t>
  </si>
  <si>
    <t xml:space="preserve"> Promedios Corregidos</t>
  </si>
  <si>
    <t xml:space="preserve">EMP CLASE M1 ± (mg) </t>
  </si>
  <si>
    <t>Condiciones ambientales promedio corregidas</t>
  </si>
  <si>
    <r>
      <t>Los resultados de la calibración indican que el error en masa convencional, xxxx está dentro de los límites de exactitud permitidos para las pesas clase M1 de XXXX.</t>
    </r>
    <r>
      <rPr>
        <b/>
        <sz val="12"/>
        <rFont val="Arial Narrow"/>
        <family val="2"/>
      </rPr>
      <t xml:space="preserve"> </t>
    </r>
    <r>
      <rPr>
        <sz val="12"/>
        <rFont val="Arial Narrow"/>
        <family val="2"/>
      </rPr>
      <t>Errores en masa convencional de acuerdo con la Norma 1848:2007 numeral 5,1,2, tabla 1 (Errores en masa convencional para pesas de clases E1, E2, F1, F2, M1-2, M2, M2-3, M3)</t>
    </r>
  </si>
  <si>
    <t>La incertidumbre reportada se ha determinado multiplicando la incertidumbre estándar combinada por el factor de cobertura K = 2, con el cual se logra un nivel de confianza de aproximadamente 95%. La incertidumbre fue evaluada según anexo C numeral C.6,5,1 NTC 1848:2007</t>
  </si>
  <si>
    <t>El valor de la masa convencional de las pesas se determina por el método de comparación con las pesas patrón, usando el esquema de sustitución ABBA. (Doble sustitución), siguiendo los lineamientos  de la NTC 1848;2007 en su anexo C.</t>
  </si>
  <si>
    <t xml:space="preserve"> Error  </t>
  </si>
  <si>
    <t>Suplemento de Certificado No.</t>
  </si>
  <si>
    <r>
      <t xml:space="preserve">Está calibración documenta la </t>
    </r>
    <r>
      <rPr>
        <b/>
        <i/>
        <sz val="12"/>
        <rFont val="Arial Narrow"/>
        <family val="2"/>
      </rPr>
      <t xml:space="preserve">trazabilidad conforme al Sistema Internacional de Unidades, </t>
    </r>
    <r>
      <rPr>
        <sz val="12"/>
        <rFont val="Arial Narrow"/>
        <family val="2"/>
      </rPr>
      <t>a travéz de una cadena ininterrumpida de comparaciones. El patrón de referencia se utiliza para calibrar el patrón de trabajo, que a su vez se utiliza para calibrar las pesas del cliente. Cada paso de la trazabilidad está documentada, así mismo la incertidumbre de medición ha sido calculada.</t>
    </r>
  </si>
  <si>
    <r>
      <t xml:space="preserve">La incertidumbre reportada se ha determinado multiplicando la incertidumbre estándar combinada por el factor de cobertura K = 2, con el cual se logra un nivel de confianza de aproximadamente 95%. La incertidumbre fue evaluada según anexo C numeral C.6,5,1 </t>
    </r>
    <r>
      <rPr>
        <b/>
        <i/>
        <sz val="12"/>
        <rFont val="Arial Narrow"/>
        <family val="2"/>
      </rPr>
      <t>NTC 1848:2007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</si>
</sst>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mg&quot;"/>
    <numFmt numFmtId="187" formatCode="0.00\ &quot;g&quot;"/>
    <numFmt numFmtId="188" formatCode="0.00_ &quot;g&quot;"/>
  </numFmts>
  <fonts count="67" x14ac:knownFonts="1">
    <font>
      <sz val="11"/>
      <color theme="1"/>
      <name val="Calibri"/>
      <family val="2"/>
      <scheme val="minor"/>
    </font>
    <font>
      <sz val="11"/>
      <color rgb="FF006100"/>
      <name val="Calibri"/>
      <family val="2"/>
      <scheme val="minor"/>
    </font>
    <font>
      <sz val="12"/>
      <color theme="1"/>
      <name val="Arial Narrow"/>
      <family val="2"/>
    </font>
    <font>
      <b/>
      <sz val="12"/>
      <color theme="1"/>
      <name val="Arial Narrow"/>
      <family val="2"/>
    </font>
    <font>
      <sz val="12"/>
      <color rgb="FF000000"/>
      <name val="Arial Narrow"/>
      <family val="2"/>
    </font>
    <font>
      <b/>
      <sz val="10"/>
      <color theme="1"/>
      <name val="Arial Narrow"/>
      <family val="2"/>
    </font>
    <font>
      <sz val="11"/>
      <color theme="1"/>
      <name val="Arial Narrow"/>
      <family val="2"/>
    </font>
    <font>
      <b/>
      <sz val="9"/>
      <color theme="1"/>
      <name val="Arial Narrow"/>
      <family val="2"/>
    </font>
    <font>
      <b/>
      <sz val="11"/>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vertAlign val="subscript"/>
      <sz val="11"/>
      <color theme="1"/>
      <name val="Arial"/>
      <family val="2"/>
    </font>
    <font>
      <sz val="14"/>
      <color theme="1"/>
      <name val="Arial"/>
      <family val="2"/>
    </font>
    <font>
      <vertAlign val="subscrip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sz val="12"/>
      <color theme="0"/>
      <name val="Arial Narrow"/>
      <family val="2"/>
    </font>
    <font>
      <b/>
      <sz val="14"/>
      <color theme="1"/>
      <name val="Arial"/>
      <family val="2"/>
    </font>
    <font>
      <sz val="12"/>
      <color theme="1"/>
      <name val="Arial"/>
      <family val="2"/>
    </font>
    <font>
      <sz val="10"/>
      <color theme="1"/>
      <name val="Arial Narrow"/>
      <family val="2"/>
    </font>
    <font>
      <b/>
      <sz val="12"/>
      <color theme="1"/>
      <name val="Arial"/>
      <family val="2"/>
    </font>
    <font>
      <b/>
      <i/>
      <sz val="12"/>
      <color theme="1"/>
      <name val="Arial"/>
      <family val="2"/>
    </font>
    <font>
      <sz val="11"/>
      <color rgb="FFFFFFFF"/>
      <name val="Calibri"/>
      <family val="2"/>
      <scheme val="minor"/>
    </font>
    <font>
      <sz val="12"/>
      <color rgb="FFFF0000"/>
      <name val="Arial Narrow"/>
      <family val="2"/>
    </font>
    <font>
      <b/>
      <i/>
      <vertAlign val="subscript"/>
      <sz val="12"/>
      <color theme="1"/>
      <name val="Arial"/>
      <family val="2"/>
    </font>
    <font>
      <b/>
      <vertAlign val="superscript"/>
      <sz val="12"/>
      <color theme="1"/>
      <name val="Arial"/>
      <family val="2"/>
    </font>
    <font>
      <sz val="10"/>
      <color rgb="FFFF0000"/>
      <name val="Arial"/>
      <family val="2"/>
    </font>
    <font>
      <b/>
      <sz val="12"/>
      <color theme="0"/>
      <name val="Arial Narrow"/>
      <family val="2"/>
    </font>
    <font>
      <b/>
      <sz val="11"/>
      <color rgb="FFFF0000"/>
      <name val="Arial Narrow"/>
      <family val="2"/>
    </font>
    <font>
      <sz val="12"/>
      <name val="Arial"/>
      <family val="2"/>
    </font>
    <font>
      <sz val="14"/>
      <name val="Arial"/>
      <family val="2"/>
    </font>
    <font>
      <sz val="10"/>
      <name val="Arial"/>
      <family val="2"/>
    </font>
    <font>
      <b/>
      <sz val="12"/>
      <name val="Arial"/>
      <family val="2"/>
    </font>
    <font>
      <sz val="11"/>
      <color theme="0"/>
      <name val="Arial"/>
      <family val="2"/>
    </font>
    <font>
      <b/>
      <sz val="18"/>
      <name val="Arial"/>
      <family val="2"/>
    </font>
    <font>
      <b/>
      <sz val="11"/>
      <name val="Arial Narrow"/>
      <family val="2"/>
    </font>
    <font>
      <sz val="12"/>
      <name val="Arial Narrow"/>
      <family val="2"/>
    </font>
    <font>
      <b/>
      <sz val="12"/>
      <name val="Arial Narrow"/>
      <family val="2"/>
    </font>
    <font>
      <sz val="11"/>
      <name val="Arial Narrow"/>
      <family val="2"/>
    </font>
    <font>
      <b/>
      <i/>
      <sz val="12"/>
      <name val="Arial Narrow"/>
      <family val="2"/>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0" tint="-0.34998626667073579"/>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7">
    <xf numFmtId="0" fontId="0" fillId="0" borderId="0"/>
    <xf numFmtId="0" fontId="1" fillId="2" borderId="0" applyNumberFormat="0" applyBorder="0" applyAlignment="0" applyProtection="0"/>
    <xf numFmtId="2" fontId="9" fillId="14" borderId="0">
      <protection hidden="1"/>
    </xf>
    <xf numFmtId="2" fontId="9" fillId="16" borderId="23">
      <alignment horizontal="center" vertical="center"/>
      <protection hidden="1"/>
    </xf>
    <xf numFmtId="2" fontId="9" fillId="17" borderId="23">
      <alignment horizontal="center" vertical="center"/>
      <protection hidden="1"/>
    </xf>
    <xf numFmtId="2" fontId="9" fillId="18" borderId="23">
      <alignment horizontal="center" vertical="center"/>
      <protection hidden="1"/>
    </xf>
    <xf numFmtId="2" fontId="9" fillId="19" borderId="23">
      <alignment horizontal="center" vertical="center"/>
      <protection hidden="1"/>
    </xf>
  </cellStyleXfs>
  <cellXfs count="836">
    <xf numFmtId="0" fontId="0" fillId="0" borderId="0" xfId="0"/>
    <xf numFmtId="0" fontId="2" fillId="0" borderId="0" xfId="0" applyFont="1"/>
    <xf numFmtId="0" fontId="45" fillId="0" borderId="2" xfId="0" applyFont="1" applyBorder="1" applyAlignment="1">
      <alignment horizontal="center" vertical="center"/>
    </xf>
    <xf numFmtId="166" fontId="37" fillId="4" borderId="8" xfId="0" applyNumberFormat="1" applyFont="1" applyFill="1" applyBorder="1" applyAlignment="1" applyProtection="1">
      <alignment horizontal="center" vertical="center"/>
      <protection locked="0" hidden="1"/>
    </xf>
    <xf numFmtId="169" fontId="40" fillId="4" borderId="8" xfId="0" applyNumberFormat="1" applyFont="1" applyFill="1" applyBorder="1" applyAlignment="1" applyProtection="1">
      <alignment horizontal="center" vertical="center"/>
      <protection locked="0" hidden="1"/>
    </xf>
    <xf numFmtId="166" fontId="37" fillId="11" borderId="8" xfId="0" applyNumberFormat="1" applyFont="1" applyFill="1" applyBorder="1" applyAlignment="1" applyProtection="1">
      <alignment horizontal="center" vertical="center"/>
      <protection locked="0" hidden="1"/>
    </xf>
    <xf numFmtId="166" fontId="37" fillId="11" borderId="9" xfId="0" applyNumberFormat="1" applyFont="1" applyFill="1" applyBorder="1" applyAlignment="1" applyProtection="1">
      <alignment horizontal="center" vertical="center" wrapText="1"/>
      <protection locked="0" hidden="1"/>
    </xf>
    <xf numFmtId="0" fontId="45" fillId="0" borderId="0" xfId="0" applyFont="1" applyBorder="1" applyAlignment="1">
      <alignment horizontal="center" vertical="center"/>
    </xf>
    <xf numFmtId="0" fontId="45" fillId="0" borderId="0" xfId="0" applyFont="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45" fillId="0" borderId="10" xfId="0" applyFont="1" applyBorder="1" applyAlignment="1">
      <alignment horizontal="center" vertical="center"/>
    </xf>
    <xf numFmtId="169" fontId="40" fillId="4" borderId="7" xfId="0" applyNumberFormat="1" applyFont="1" applyFill="1" applyBorder="1" applyAlignment="1" applyProtection="1">
      <alignment horizontal="center" vertical="center"/>
      <protection locked="0" hidden="1"/>
    </xf>
    <xf numFmtId="167" fontId="37" fillId="4" borderId="2" xfId="0" applyNumberFormat="1" applyFont="1" applyFill="1" applyBorder="1" applyAlignment="1" applyProtection="1">
      <alignment horizontal="center" vertical="center"/>
      <protection locked="0" hidden="1"/>
    </xf>
    <xf numFmtId="2" fontId="10"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14" fontId="10" fillId="0" borderId="2" xfId="0" applyNumberFormat="1" applyFont="1" applyFill="1" applyBorder="1" applyAlignment="1" applyProtection="1">
      <alignment horizontal="center" vertical="center" wrapText="1"/>
      <protection locked="0"/>
    </xf>
    <xf numFmtId="1" fontId="10" fillId="0" borderId="2"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2" xfId="0" applyFont="1" applyFill="1" applyBorder="1" applyAlignment="1">
      <alignment horizontal="center" vertical="center"/>
    </xf>
    <xf numFmtId="164" fontId="10" fillId="0" borderId="2" xfId="0" applyNumberFormat="1" applyFont="1" applyBorder="1" applyAlignment="1">
      <alignment horizontal="center" vertical="center"/>
    </xf>
    <xf numFmtId="0" fontId="10" fillId="0" borderId="21" xfId="0" applyFont="1" applyBorder="1" applyAlignment="1">
      <alignment horizontal="center" vertical="center"/>
    </xf>
    <xf numFmtId="164" fontId="10" fillId="0" borderId="21" xfId="0" applyNumberFormat="1"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Fill="1" applyBorder="1" applyAlignment="1">
      <alignment horizontal="center" vertical="center"/>
    </xf>
    <xf numFmtId="0" fontId="10" fillId="0" borderId="50" xfId="0" applyFont="1" applyBorder="1" applyAlignment="1">
      <alignment horizontal="center" vertical="center"/>
    </xf>
    <xf numFmtId="164" fontId="10" fillId="0" borderId="50" xfId="0" applyNumberFormat="1" applyFont="1" applyBorder="1" applyAlignment="1">
      <alignment horizontal="center" vertical="center"/>
    </xf>
    <xf numFmtId="0" fontId="10" fillId="0" borderId="57" xfId="0" applyFont="1" applyBorder="1" applyAlignment="1">
      <alignment horizontal="center" vertical="center"/>
    </xf>
    <xf numFmtId="164" fontId="10" fillId="0" borderId="0" xfId="0" applyNumberFormat="1" applyFont="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2" fillId="0" borderId="0" xfId="0" applyFont="1" applyAlignment="1">
      <alignment horizontal="center" vertical="center"/>
    </xf>
    <xf numFmtId="2" fontId="10" fillId="0" borderId="50" xfId="0" applyNumberFormat="1" applyFont="1" applyFill="1" applyBorder="1" applyAlignment="1" applyProtection="1">
      <alignment horizontal="center" vertical="center" wrapText="1"/>
      <protection locked="0"/>
    </xf>
    <xf numFmtId="2" fontId="10" fillId="0" borderId="10" xfId="0" applyNumberFormat="1" applyFont="1" applyFill="1" applyBorder="1" applyAlignment="1" applyProtection="1">
      <alignment horizontal="center" vertical="center" wrapText="1"/>
      <protection locked="0"/>
    </xf>
    <xf numFmtId="0" fontId="34" fillId="0" borderId="6" xfId="0" applyFont="1" applyBorder="1" applyAlignment="1">
      <alignment horizontal="center" vertical="center"/>
    </xf>
    <xf numFmtId="0" fontId="10" fillId="3" borderId="0" xfId="0" applyFont="1" applyFill="1" applyBorder="1" applyAlignment="1">
      <alignment horizontal="center" vertical="center"/>
    </xf>
    <xf numFmtId="165" fontId="10" fillId="3" borderId="0" xfId="0" applyNumberFormat="1" applyFont="1" applyFill="1" applyBorder="1" applyAlignment="1" applyProtection="1">
      <alignment horizontal="center" vertical="center" wrapText="1"/>
      <protection locked="0"/>
    </xf>
    <xf numFmtId="0" fontId="45" fillId="3" borderId="0" xfId="0" applyFont="1" applyFill="1" applyBorder="1" applyAlignment="1">
      <alignment horizontal="center" vertical="center"/>
    </xf>
    <xf numFmtId="2" fontId="10" fillId="3" borderId="0" xfId="0" applyNumberFormat="1" applyFont="1" applyFill="1" applyBorder="1" applyAlignment="1" applyProtection="1">
      <alignment horizontal="center" vertical="center" wrapText="1"/>
      <protection locked="0"/>
    </xf>
    <xf numFmtId="2" fontId="10" fillId="0" borderId="35" xfId="0" applyNumberFormat="1" applyFont="1" applyFill="1" applyBorder="1" applyAlignment="1" applyProtection="1">
      <alignment horizontal="center" vertical="center" wrapText="1"/>
      <protection locked="0"/>
    </xf>
    <xf numFmtId="2" fontId="10" fillId="0" borderId="57" xfId="0" applyNumberFormat="1" applyFont="1" applyFill="1" applyBorder="1" applyAlignment="1" applyProtection="1">
      <alignment horizontal="center" vertical="center" wrapText="1"/>
      <protection locked="0"/>
    </xf>
    <xf numFmtId="0" fontId="10" fillId="0" borderId="30" xfId="0" applyFont="1" applyFill="1" applyBorder="1" applyAlignment="1">
      <alignment horizontal="center" vertical="center"/>
    </xf>
    <xf numFmtId="0" fontId="10" fillId="0" borderId="10" xfId="0" applyFont="1" applyBorder="1" applyAlignment="1">
      <alignment horizontal="center" vertical="center"/>
    </xf>
    <xf numFmtId="174" fontId="10" fillId="0" borderId="48" xfId="0" applyNumberFormat="1" applyFont="1" applyFill="1" applyBorder="1" applyAlignment="1">
      <alignment horizontal="center" vertical="center"/>
    </xf>
    <xf numFmtId="175" fontId="10" fillId="0" borderId="48"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177" fontId="10" fillId="0" borderId="3" xfId="0" applyNumberFormat="1" applyFont="1" applyFill="1" applyBorder="1" applyAlignment="1">
      <alignment horizontal="center" vertical="center"/>
    </xf>
    <xf numFmtId="178" fontId="10" fillId="0" borderId="3" xfId="0" applyNumberFormat="1" applyFont="1" applyFill="1" applyBorder="1" applyAlignment="1">
      <alignment horizontal="center" vertical="center"/>
    </xf>
    <xf numFmtId="179" fontId="10" fillId="0" borderId="3" xfId="0" applyNumberFormat="1" applyFont="1" applyFill="1" applyBorder="1" applyAlignment="1">
      <alignment horizontal="center" vertical="center"/>
    </xf>
    <xf numFmtId="180" fontId="10" fillId="0" borderId="3" xfId="0" applyNumberFormat="1" applyFont="1" applyFill="1" applyBorder="1" applyAlignment="1">
      <alignment horizontal="center" vertical="center"/>
    </xf>
    <xf numFmtId="181" fontId="10" fillId="0" borderId="3" xfId="0" applyNumberFormat="1" applyFont="1" applyFill="1" applyBorder="1" applyAlignment="1">
      <alignment horizontal="center" vertical="center"/>
    </xf>
    <xf numFmtId="182" fontId="10" fillId="0" borderId="3" xfId="0" applyNumberFormat="1" applyFont="1" applyFill="1" applyBorder="1" applyAlignment="1">
      <alignment horizontal="center" vertical="center"/>
    </xf>
    <xf numFmtId="0" fontId="10" fillId="0" borderId="48"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45" fillId="0" borderId="22" xfId="0" applyFont="1" applyBorder="1" applyAlignment="1">
      <alignment horizontal="center" vertical="center"/>
    </xf>
    <xf numFmtId="0" fontId="45" fillId="0" borderId="30" xfId="0" applyFont="1" applyBorder="1" applyAlignment="1">
      <alignment horizontal="center" vertical="center"/>
    </xf>
    <xf numFmtId="0" fontId="10" fillId="0" borderId="22" xfId="0" applyFont="1" applyFill="1" applyBorder="1" applyAlignment="1">
      <alignment horizontal="center" vertical="center"/>
    </xf>
    <xf numFmtId="164" fontId="10" fillId="0" borderId="30" xfId="0" applyNumberFormat="1" applyFont="1" applyBorder="1" applyAlignment="1">
      <alignment horizontal="center" vertical="center"/>
    </xf>
    <xf numFmtId="1" fontId="10" fillId="0" borderId="21" xfId="0" applyNumberFormat="1" applyFont="1" applyFill="1" applyBorder="1" applyAlignment="1" applyProtection="1">
      <alignment horizontal="center" vertical="center" wrapText="1"/>
      <protection locked="0"/>
    </xf>
    <xf numFmtId="1" fontId="45" fillId="0" borderId="2" xfId="0" applyNumberFormat="1" applyFont="1" applyBorder="1" applyAlignment="1">
      <alignment horizontal="center" vertical="center"/>
    </xf>
    <xf numFmtId="1" fontId="10" fillId="0" borderId="50" xfId="0" applyNumberFormat="1" applyFont="1" applyFill="1" applyBorder="1" applyAlignment="1" applyProtection="1">
      <alignment horizontal="center" vertical="center" wrapText="1"/>
      <protection locked="0"/>
    </xf>
    <xf numFmtId="2" fontId="9" fillId="14" borderId="23" xfId="2" applyBorder="1" applyAlignment="1" applyProtection="1">
      <alignment horizontal="center" vertical="center" wrapText="1"/>
      <protection locked="0" hidden="1"/>
    </xf>
    <xf numFmtId="1" fontId="9" fillId="14" borderId="17" xfId="2" applyNumberFormat="1" applyBorder="1" applyAlignment="1" applyProtection="1">
      <alignment horizontal="center" vertical="center"/>
      <protection locked="0" hidden="1"/>
    </xf>
    <xf numFmtId="1" fontId="9" fillId="14" borderId="39" xfId="2" applyNumberFormat="1" applyBorder="1" applyAlignment="1" applyProtection="1">
      <alignment horizontal="center" vertical="center"/>
      <protection locked="0" hidden="1"/>
    </xf>
    <xf numFmtId="2" fontId="9" fillId="14" borderId="23" xfId="2" applyBorder="1" applyAlignment="1" applyProtection="1">
      <alignment horizontal="center" vertical="center"/>
      <protection locked="0" hidden="1"/>
    </xf>
    <xf numFmtId="0" fontId="9" fillId="11" borderId="23" xfId="0" applyFont="1" applyFill="1" applyBorder="1" applyAlignment="1" applyProtection="1">
      <alignment horizontal="center" vertical="center"/>
      <protection locked="0" hidden="1"/>
    </xf>
    <xf numFmtId="0" fontId="19" fillId="0" borderId="0" xfId="0" applyFont="1" applyFill="1" applyBorder="1" applyAlignment="1" applyProtection="1">
      <alignment vertical="center"/>
    </xf>
    <xf numFmtId="0" fontId="9" fillId="0" borderId="0" xfId="0" applyFont="1" applyProtection="1"/>
    <xf numFmtId="2" fontId="9" fillId="3" borderId="27" xfId="0" applyNumberFormat="1" applyFont="1" applyFill="1" applyBorder="1" applyAlignment="1" applyProtection="1"/>
    <xf numFmtId="2" fontId="9" fillId="3" borderId="0" xfId="0" applyNumberFormat="1" applyFont="1" applyFill="1" applyBorder="1" applyAlignment="1" applyProtection="1"/>
    <xf numFmtId="2" fontId="9" fillId="0" borderId="0" xfId="0" applyNumberFormat="1" applyFont="1" applyProtection="1"/>
    <xf numFmtId="2" fontId="40" fillId="0" borderId="0" xfId="0" applyNumberFormat="1" applyFont="1" applyProtection="1"/>
    <xf numFmtId="2" fontId="42" fillId="8" borderId="7" xfId="1" applyNumberFormat="1" applyFont="1" applyFill="1" applyBorder="1" applyAlignment="1" applyProtection="1">
      <alignment horizontal="center" vertical="center" wrapText="1"/>
    </xf>
    <xf numFmtId="2" fontId="42" fillId="8" borderId="8" xfId="1" applyNumberFormat="1" applyFont="1" applyFill="1" applyBorder="1" applyAlignment="1" applyProtection="1">
      <alignment horizontal="center" vertical="center" wrapText="1"/>
    </xf>
    <xf numFmtId="2" fontId="14" fillId="8" borderId="8" xfId="1" applyNumberFormat="1" applyFont="1" applyFill="1" applyBorder="1" applyAlignment="1" applyProtection="1">
      <alignment horizontal="center" vertical="center" wrapText="1"/>
    </xf>
    <xf numFmtId="2" fontId="13" fillId="8" borderId="8" xfId="0" applyNumberFormat="1" applyFont="1" applyFill="1" applyBorder="1" applyAlignment="1" applyProtection="1">
      <alignment horizontal="center" vertical="center" wrapText="1"/>
    </xf>
    <xf numFmtId="2" fontId="14" fillId="8" borderId="31" xfId="1" applyNumberFormat="1" applyFont="1" applyFill="1" applyBorder="1" applyAlignment="1" applyProtection="1">
      <alignment horizontal="center" vertical="center" wrapText="1"/>
    </xf>
    <xf numFmtId="14" fontId="10" fillId="13" borderId="44" xfId="0" applyNumberFormat="1" applyFont="1" applyFill="1" applyBorder="1" applyAlignment="1" applyProtection="1">
      <alignment horizontal="center" vertical="center" wrapText="1"/>
    </xf>
    <xf numFmtId="0" fontId="10" fillId="13" borderId="44" xfId="0" applyNumberFormat="1" applyFont="1" applyFill="1" applyBorder="1" applyAlignment="1" applyProtection="1">
      <alignment horizontal="center" vertical="center" wrapText="1"/>
    </xf>
    <xf numFmtId="2" fontId="9" fillId="0" borderId="0" xfId="0" applyNumberFormat="1" applyFont="1" applyFill="1" applyBorder="1" applyProtection="1"/>
    <xf numFmtId="2" fontId="9" fillId="3" borderId="0" xfId="0" applyNumberFormat="1" applyFont="1" applyFill="1" applyBorder="1" applyProtection="1"/>
    <xf numFmtId="0" fontId="9" fillId="0" borderId="0" xfId="0" applyFont="1" applyBorder="1" applyProtection="1"/>
    <xf numFmtId="0" fontId="13" fillId="6" borderId="11" xfId="0" applyFont="1" applyFill="1" applyBorder="1" applyAlignment="1" applyProtection="1">
      <alignment vertical="center"/>
    </xf>
    <xf numFmtId="0" fontId="10" fillId="9" borderId="33" xfId="0" applyFont="1" applyFill="1" applyBorder="1" applyAlignment="1" applyProtection="1">
      <alignment horizontal="center" vertical="center"/>
    </xf>
    <xf numFmtId="0" fontId="13" fillId="8" borderId="33" xfId="0" applyFont="1" applyFill="1" applyBorder="1" applyAlignment="1" applyProtection="1">
      <alignment vertical="center"/>
    </xf>
    <xf numFmtId="0" fontId="10" fillId="9" borderId="34" xfId="0" applyFont="1" applyFill="1" applyBorder="1" applyAlignment="1" applyProtection="1">
      <alignment horizontal="center" vertical="center"/>
    </xf>
    <xf numFmtId="0" fontId="10" fillId="3" borderId="0" xfId="0" applyFont="1" applyFill="1" applyBorder="1" applyProtection="1"/>
    <xf numFmtId="0" fontId="13" fillId="6" borderId="33" xfId="0" applyFont="1" applyFill="1" applyBorder="1" applyAlignment="1" applyProtection="1">
      <alignment vertical="center"/>
    </xf>
    <xf numFmtId="0" fontId="9" fillId="3" borderId="0" xfId="0" applyFont="1" applyFill="1" applyBorder="1" applyProtection="1"/>
    <xf numFmtId="0" fontId="13" fillId="6" borderId="3" xfId="0" applyFont="1" applyFill="1" applyBorder="1" applyAlignment="1" applyProtection="1">
      <alignment vertical="center"/>
    </xf>
    <xf numFmtId="0" fontId="10" fillId="9" borderId="2" xfId="0" applyFont="1" applyFill="1" applyBorder="1" applyAlignment="1" applyProtection="1">
      <alignment horizontal="center" vertical="center"/>
    </xf>
    <xf numFmtId="0" fontId="13" fillId="6" borderId="2" xfId="0" applyFont="1" applyFill="1" applyBorder="1" applyAlignment="1" applyProtection="1">
      <alignment vertical="center"/>
    </xf>
    <xf numFmtId="0" fontId="10" fillId="9" borderId="10" xfId="0" applyFont="1" applyFill="1" applyBorder="1" applyAlignment="1" applyProtection="1">
      <alignment horizontal="center" vertical="center"/>
    </xf>
    <xf numFmtId="0" fontId="13" fillId="6" borderId="3" xfId="0" applyFont="1" applyFill="1" applyBorder="1" applyAlignment="1" applyProtection="1">
      <alignment vertical="center" wrapText="1"/>
    </xf>
    <xf numFmtId="0" fontId="13" fillId="6" borderId="2" xfId="0" applyFont="1" applyFill="1" applyBorder="1" applyAlignment="1" applyProtection="1">
      <alignment horizontal="center" vertical="center" wrapText="1"/>
    </xf>
    <xf numFmtId="164" fontId="10" fillId="9" borderId="10" xfId="0" applyNumberFormat="1" applyFont="1" applyFill="1" applyBorder="1" applyAlignment="1" applyProtection="1">
      <alignment horizontal="center" vertical="center"/>
    </xf>
    <xf numFmtId="0" fontId="9" fillId="3" borderId="0" xfId="0" applyFont="1" applyFill="1" applyProtection="1"/>
    <xf numFmtId="0" fontId="38" fillId="9" borderId="10" xfId="0" applyFont="1" applyFill="1" applyBorder="1" applyAlignment="1" applyProtection="1">
      <alignment horizontal="center" vertical="center"/>
    </xf>
    <xf numFmtId="0" fontId="9" fillId="0" borderId="0" xfId="0" applyFont="1" applyAlignment="1" applyProtection="1">
      <alignment vertical="center"/>
    </xf>
    <xf numFmtId="0" fontId="9"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9" borderId="5" xfId="0" applyFont="1" applyFill="1" applyBorder="1" applyAlignment="1" applyProtection="1">
      <alignment horizontal="center" vertical="center"/>
    </xf>
    <xf numFmtId="0" fontId="38" fillId="9" borderId="6" xfId="0" applyFont="1" applyFill="1" applyBorder="1" applyAlignment="1" applyProtection="1">
      <alignment horizontal="center" vertical="center"/>
    </xf>
    <xf numFmtId="0" fontId="9" fillId="3" borderId="34" xfId="0" applyFont="1" applyFill="1" applyBorder="1" applyAlignment="1" applyProtection="1">
      <alignment vertical="center"/>
    </xf>
    <xf numFmtId="0" fontId="13" fillId="6" borderId="12" xfId="0" applyFont="1" applyFill="1" applyBorder="1" applyAlignment="1" applyProtection="1">
      <alignment vertical="center" wrapText="1"/>
    </xf>
    <xf numFmtId="0" fontId="10" fillId="8" borderId="5" xfId="0" applyFont="1" applyFill="1" applyBorder="1" applyAlignment="1" applyProtection="1">
      <alignment horizontal="center" vertical="center" wrapText="1"/>
    </xf>
    <xf numFmtId="0" fontId="10" fillId="9" borderId="6" xfId="0" applyFont="1" applyFill="1" applyBorder="1" applyAlignment="1" applyProtection="1">
      <alignment horizontal="center" vertical="center"/>
    </xf>
    <xf numFmtId="0" fontId="13" fillId="6" borderId="11" xfId="0" applyFont="1" applyFill="1" applyBorder="1" applyAlignment="1" applyProtection="1">
      <alignment horizontal="left" vertical="center" wrapText="1"/>
    </xf>
    <xf numFmtId="0" fontId="13" fillId="6" borderId="33" xfId="0" applyFont="1" applyFill="1" applyBorder="1" applyAlignment="1" applyProtection="1">
      <alignment horizontal="left" vertical="center" wrapText="1"/>
    </xf>
    <xf numFmtId="0" fontId="40" fillId="6" borderId="33" xfId="0" applyFont="1" applyFill="1" applyBorder="1" applyAlignment="1" applyProtection="1">
      <alignment horizontal="left" vertical="center" wrapText="1"/>
    </xf>
    <xf numFmtId="0" fontId="40" fillId="6" borderId="4" xfId="0" applyFont="1" applyFill="1" applyBorder="1" applyAlignment="1" applyProtection="1">
      <alignment horizontal="center" vertical="center" wrapText="1"/>
    </xf>
    <xf numFmtId="0" fontId="13" fillId="6" borderId="5" xfId="0" applyFont="1" applyFill="1" applyBorder="1" applyAlignment="1" applyProtection="1">
      <alignment horizontal="left" vertical="center" wrapText="1"/>
    </xf>
    <xf numFmtId="0" fontId="20" fillId="0" borderId="0" xfId="0" applyFont="1" applyBorder="1" applyProtection="1"/>
    <xf numFmtId="0" fontId="20" fillId="3" borderId="0" xfId="0" applyFont="1" applyFill="1" applyBorder="1" applyProtection="1"/>
    <xf numFmtId="0" fontId="20" fillId="0" borderId="0" xfId="0" applyFont="1" applyProtection="1"/>
    <xf numFmtId="0" fontId="21" fillId="3" borderId="26" xfId="0" applyFont="1" applyFill="1" applyBorder="1" applyAlignment="1" applyProtection="1">
      <alignment horizontal="center" vertical="center"/>
    </xf>
    <xf numFmtId="0" fontId="21" fillId="3" borderId="27" xfId="0" applyFont="1" applyFill="1" applyBorder="1" applyAlignment="1" applyProtection="1">
      <alignment horizontal="center" vertical="center"/>
    </xf>
    <xf numFmtId="0" fontId="21" fillId="3" borderId="25" xfId="0" applyFont="1" applyFill="1" applyBorder="1" applyAlignment="1" applyProtection="1">
      <alignment horizontal="center" vertical="center"/>
    </xf>
    <xf numFmtId="0" fontId="13" fillId="6" borderId="16" xfId="0" applyFont="1" applyFill="1" applyBorder="1" applyAlignment="1" applyProtection="1">
      <alignment vertical="center" wrapText="1"/>
    </xf>
    <xf numFmtId="166" fontId="13" fillId="6" borderId="9" xfId="0" applyNumberFormat="1" applyFont="1" applyFill="1" applyBorder="1" applyAlignment="1" applyProtection="1">
      <alignment vertical="center" wrapText="1"/>
    </xf>
    <xf numFmtId="0" fontId="29" fillId="6" borderId="11" xfId="0" applyFont="1" applyFill="1" applyBorder="1" applyAlignment="1" applyProtection="1">
      <alignment horizontal="center" vertical="center" wrapText="1"/>
    </xf>
    <xf numFmtId="0" fontId="9" fillId="6" borderId="13" xfId="0" applyFont="1" applyFill="1" applyBorder="1" applyAlignment="1" applyProtection="1">
      <alignment horizontal="center" vertical="center"/>
    </xf>
    <xf numFmtId="0" fontId="29" fillId="6" borderId="1" xfId="0" applyFont="1" applyFill="1" applyBorder="1" applyAlignment="1" applyProtection="1">
      <alignment horizontal="center" vertical="center"/>
    </xf>
    <xf numFmtId="0" fontId="29" fillId="6" borderId="52" xfId="0" applyFont="1" applyFill="1" applyBorder="1" applyAlignment="1" applyProtection="1">
      <alignment horizontal="center" vertical="center"/>
    </xf>
    <xf numFmtId="0" fontId="29" fillId="6" borderId="2" xfId="0" applyFont="1" applyFill="1" applyBorder="1" applyAlignment="1" applyProtection="1">
      <alignment horizontal="center" vertical="center"/>
    </xf>
    <xf numFmtId="0" fontId="29" fillId="6" borderId="5" xfId="0" applyFont="1" applyFill="1" applyBorder="1" applyAlignment="1" applyProtection="1">
      <alignment horizontal="center" vertical="center"/>
    </xf>
    <xf numFmtId="0" fontId="29" fillId="6" borderId="7" xfId="0" applyFont="1" applyFill="1" applyBorder="1" applyAlignment="1" applyProtection="1">
      <alignment vertical="center" wrapText="1"/>
    </xf>
    <xf numFmtId="166" fontId="13" fillId="6" borderId="8" xfId="0" applyNumberFormat="1" applyFont="1" applyFill="1" applyBorder="1" applyAlignment="1" applyProtection="1">
      <alignment vertical="center" wrapText="1"/>
    </xf>
    <xf numFmtId="0" fontId="20" fillId="3" borderId="27" xfId="0" applyFont="1" applyFill="1" applyBorder="1" applyProtection="1"/>
    <xf numFmtId="0" fontId="20" fillId="3" borderId="29" xfId="0" applyFont="1" applyFill="1" applyBorder="1" applyProtection="1"/>
    <xf numFmtId="0" fontId="29" fillId="6" borderId="39" xfId="0" applyFont="1" applyFill="1" applyBorder="1" applyAlignment="1" applyProtection="1">
      <alignment horizontal="center" vertical="center"/>
    </xf>
    <xf numFmtId="0" fontId="29" fillId="6" borderId="20" xfId="0" applyFont="1" applyFill="1" applyBorder="1" applyAlignment="1" applyProtection="1">
      <alignment horizontal="center" vertical="center"/>
    </xf>
    <xf numFmtId="0" fontId="29" fillId="6" borderId="10" xfId="0" applyFont="1" applyFill="1" applyBorder="1" applyAlignment="1" applyProtection="1">
      <alignment horizontal="center" vertical="center"/>
    </xf>
    <xf numFmtId="0" fontId="20" fillId="3" borderId="30" xfId="0" applyFont="1" applyFill="1" applyBorder="1" applyAlignment="1" applyProtection="1">
      <alignment vertical="center"/>
    </xf>
    <xf numFmtId="0" fontId="29" fillId="6" borderId="40" xfId="0" applyFont="1" applyFill="1" applyBorder="1" applyAlignment="1" applyProtection="1">
      <alignment horizontal="center" vertical="center"/>
    </xf>
    <xf numFmtId="167" fontId="9" fillId="6" borderId="41" xfId="0" applyNumberFormat="1" applyFont="1" applyFill="1" applyBorder="1" applyAlignment="1" applyProtection="1">
      <alignment horizontal="center" vertical="center"/>
    </xf>
    <xf numFmtId="167" fontId="9" fillId="6" borderId="33" xfId="0" applyNumberFormat="1" applyFont="1" applyFill="1" applyBorder="1" applyAlignment="1" applyProtection="1">
      <alignment horizontal="center" vertical="center"/>
    </xf>
    <xf numFmtId="167" fontId="9" fillId="6" borderId="34" xfId="0" applyNumberFormat="1" applyFont="1" applyFill="1" applyBorder="1" applyAlignment="1" applyProtection="1">
      <alignment horizontal="center" vertical="center"/>
    </xf>
    <xf numFmtId="0" fontId="29" fillId="6" borderId="42" xfId="0" applyFont="1" applyFill="1" applyBorder="1" applyAlignment="1" applyProtection="1">
      <alignment horizontal="center" vertical="center"/>
    </xf>
    <xf numFmtId="167" fontId="9" fillId="6" borderId="20" xfId="0" applyNumberFormat="1" applyFont="1" applyFill="1" applyBorder="1" applyAlignment="1" applyProtection="1">
      <alignment horizontal="center" vertical="center"/>
    </xf>
    <xf numFmtId="167" fontId="9" fillId="6" borderId="2" xfId="0" applyNumberFormat="1" applyFont="1" applyFill="1" applyBorder="1" applyAlignment="1" applyProtection="1">
      <alignment horizontal="center" vertical="center"/>
    </xf>
    <xf numFmtId="167" fontId="9" fillId="6" borderId="10" xfId="0" applyNumberFormat="1" applyFont="1" applyFill="1" applyBorder="1" applyAlignment="1" applyProtection="1">
      <alignment horizontal="center" vertical="center"/>
    </xf>
    <xf numFmtId="0" fontId="29" fillId="6" borderId="43" xfId="0" applyFont="1" applyFill="1" applyBorder="1" applyAlignment="1" applyProtection="1">
      <alignment horizontal="center" vertical="center"/>
    </xf>
    <xf numFmtId="167" fontId="9" fillId="6" borderId="38" xfId="0" applyNumberFormat="1" applyFont="1" applyFill="1" applyBorder="1" applyAlignment="1" applyProtection="1">
      <alignment horizontal="center" vertical="center"/>
    </xf>
    <xf numFmtId="167" fontId="9" fillId="6" borderId="5" xfId="0" applyNumberFormat="1" applyFont="1" applyFill="1" applyBorder="1" applyAlignment="1" applyProtection="1">
      <alignment horizontal="center" vertical="center"/>
    </xf>
    <xf numFmtId="167" fontId="9" fillId="6" borderId="6" xfId="0" applyNumberFormat="1" applyFont="1" applyFill="1" applyBorder="1" applyAlignment="1" applyProtection="1">
      <alignment horizontal="center" vertical="center"/>
    </xf>
    <xf numFmtId="0" fontId="11" fillId="5" borderId="7" xfId="0" applyFont="1" applyFill="1" applyBorder="1" applyAlignment="1" applyProtection="1">
      <alignment horizontal="center" vertical="top" wrapText="1"/>
    </xf>
    <xf numFmtId="167" fontId="29" fillId="6" borderId="17" xfId="0" applyNumberFormat="1" applyFont="1" applyFill="1" applyBorder="1" applyAlignment="1" applyProtection="1">
      <alignment horizontal="center" vertical="center"/>
    </xf>
    <xf numFmtId="0" fontId="11" fillId="5" borderId="44" xfId="0" applyFont="1" applyFill="1" applyBorder="1" applyAlignment="1" applyProtection="1">
      <alignment horizontal="center" vertical="center" wrapText="1"/>
    </xf>
    <xf numFmtId="11" fontId="29" fillId="6" borderId="24" xfId="0" applyNumberFormat="1" applyFont="1" applyFill="1" applyBorder="1" applyAlignment="1" applyProtection="1">
      <alignment horizontal="center" vertical="center"/>
    </xf>
    <xf numFmtId="165" fontId="20" fillId="3" borderId="0" xfId="0" applyNumberFormat="1" applyFont="1" applyFill="1" applyBorder="1" applyProtection="1"/>
    <xf numFmtId="168" fontId="29" fillId="6" borderId="13" xfId="0" applyNumberFormat="1" applyFont="1" applyFill="1" applyBorder="1" applyAlignment="1" applyProtection="1">
      <alignment horizontal="center" vertical="center"/>
    </xf>
    <xf numFmtId="0" fontId="29" fillId="6" borderId="45" xfId="0" applyFont="1" applyFill="1" applyBorder="1" applyAlignment="1" applyProtection="1">
      <alignment horizontal="center" vertical="center"/>
    </xf>
    <xf numFmtId="168" fontId="29" fillId="6" borderId="4" xfId="0" applyNumberFormat="1" applyFont="1" applyFill="1" applyBorder="1" applyAlignment="1" applyProtection="1">
      <alignment horizontal="center" vertical="center"/>
    </xf>
    <xf numFmtId="0" fontId="29" fillId="6" borderId="36" xfId="0" applyFont="1" applyFill="1" applyBorder="1" applyAlignment="1" applyProtection="1">
      <alignment horizontal="center" vertical="center"/>
    </xf>
    <xf numFmtId="2" fontId="29" fillId="6" borderId="4" xfId="0" applyNumberFormat="1" applyFont="1" applyFill="1" applyBorder="1" applyAlignment="1" applyProtection="1">
      <alignment horizontal="center" vertical="center"/>
    </xf>
    <xf numFmtId="0" fontId="9" fillId="6" borderId="59" xfId="0" applyFont="1" applyFill="1" applyBorder="1" applyAlignment="1" applyProtection="1">
      <alignment horizontal="center" wrapText="1"/>
    </xf>
    <xf numFmtId="0" fontId="9" fillId="6" borderId="55" xfId="0" applyFont="1" applyFill="1" applyBorder="1" applyAlignment="1" applyProtection="1">
      <alignment horizontal="center"/>
    </xf>
    <xf numFmtId="0" fontId="9" fillId="6" borderId="49" xfId="0" applyFont="1" applyFill="1" applyBorder="1" applyAlignment="1" applyProtection="1">
      <alignment horizontal="center" wrapText="1"/>
    </xf>
    <xf numFmtId="0" fontId="31" fillId="6" borderId="55" xfId="0" applyFont="1" applyFill="1" applyBorder="1" applyAlignment="1" applyProtection="1">
      <alignment horizontal="center" vertical="center"/>
    </xf>
    <xf numFmtId="167" fontId="9" fillId="6" borderId="37" xfId="0" applyNumberFormat="1" applyFont="1" applyFill="1" applyBorder="1" applyAlignment="1" applyProtection="1">
      <alignment horizontal="center" vertical="center"/>
    </xf>
    <xf numFmtId="0" fontId="9" fillId="6" borderId="38"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9" fillId="6" borderId="38" xfId="0" applyFont="1" applyFill="1" applyBorder="1" applyAlignment="1" applyProtection="1">
      <alignment horizontal="center"/>
    </xf>
    <xf numFmtId="0" fontId="20" fillId="3" borderId="0" xfId="0" applyFont="1" applyFill="1" applyBorder="1" applyAlignment="1" applyProtection="1">
      <alignment horizontal="center" vertical="center"/>
    </xf>
    <xf numFmtId="0" fontId="13" fillId="6" borderId="59" xfId="0" applyFont="1" applyFill="1" applyBorder="1" applyAlignment="1" applyProtection="1">
      <alignment vertical="top" wrapText="1"/>
    </xf>
    <xf numFmtId="0" fontId="29" fillId="6" borderId="55" xfId="0" applyFont="1" applyFill="1" applyBorder="1" applyAlignment="1" applyProtection="1">
      <alignment vertical="top" wrapText="1"/>
    </xf>
    <xf numFmtId="165" fontId="29" fillId="6" borderId="49" xfId="0" applyNumberFormat="1" applyFont="1" applyFill="1" applyBorder="1" applyAlignment="1" applyProtection="1">
      <alignment horizontal="center" vertical="center"/>
    </xf>
    <xf numFmtId="0" fontId="29" fillId="6" borderId="58" xfId="0" applyFont="1" applyFill="1" applyBorder="1" applyAlignment="1" applyProtection="1">
      <alignment horizontal="center" vertical="center"/>
    </xf>
    <xf numFmtId="166" fontId="20" fillId="3" borderId="0" xfId="0" applyNumberFormat="1" applyFont="1" applyFill="1" applyBorder="1" applyProtection="1"/>
    <xf numFmtId="0" fontId="10" fillId="7" borderId="46" xfId="0" applyFont="1" applyFill="1" applyBorder="1" applyAlignment="1" applyProtection="1">
      <alignment horizontal="left" vertical="center" wrapText="1"/>
    </xf>
    <xf numFmtId="0" fontId="9" fillId="7" borderId="20" xfId="0" applyFont="1" applyFill="1" applyBorder="1" applyAlignment="1" applyProtection="1">
      <alignment horizontal="center"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10" fillId="7" borderId="46" xfId="0" applyFont="1" applyFill="1" applyBorder="1" applyAlignment="1" applyProtection="1">
      <alignment wrapText="1"/>
    </xf>
    <xf numFmtId="0" fontId="9" fillId="7" borderId="20" xfId="0" applyFont="1" applyFill="1" applyBorder="1" applyProtection="1"/>
    <xf numFmtId="2" fontId="9" fillId="7" borderId="14" xfId="0" applyNumberFormat="1" applyFont="1"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29" fillId="6" borderId="20" xfId="0" applyFont="1" applyFill="1" applyBorder="1" applyProtection="1"/>
    <xf numFmtId="2" fontId="29" fillId="6" borderId="14" xfId="0" applyNumberFormat="1" applyFont="1" applyFill="1" applyBorder="1" applyAlignment="1" applyProtection="1">
      <alignment horizontal="center" vertical="center"/>
    </xf>
    <xf numFmtId="0" fontId="29" fillId="6" borderId="15"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1" fontId="9" fillId="7" borderId="14" xfId="0" applyNumberFormat="1" applyFont="1" applyFill="1" applyBorder="1" applyAlignment="1" applyProtection="1">
      <alignment horizontal="center" vertical="center"/>
    </xf>
    <xf numFmtId="165" fontId="9" fillId="6" borderId="33" xfId="0" applyNumberFormat="1" applyFont="1" applyFill="1" applyBorder="1" applyAlignment="1" applyProtection="1">
      <alignment horizontal="center" vertical="center"/>
    </xf>
    <xf numFmtId="0" fontId="13" fillId="6" borderId="37" xfId="0" applyFont="1" applyFill="1" applyBorder="1" applyAlignment="1" applyProtection="1">
      <alignment horizontal="left" vertical="center" wrapText="1"/>
    </xf>
    <xf numFmtId="0" fontId="29" fillId="6" borderId="38" xfId="0" applyFont="1" applyFill="1" applyBorder="1" applyProtection="1"/>
    <xf numFmtId="167" fontId="29" fillId="6" borderId="4" xfId="0" applyNumberFormat="1" applyFont="1" applyFill="1" applyBorder="1" applyAlignment="1" applyProtection="1">
      <alignment horizontal="center" vertical="center"/>
    </xf>
    <xf numFmtId="165" fontId="9" fillId="6" borderId="5" xfId="0" applyNumberFormat="1" applyFont="1" applyFill="1" applyBorder="1" applyAlignment="1" applyProtection="1">
      <alignment horizontal="center" vertical="center"/>
    </xf>
    <xf numFmtId="165" fontId="9" fillId="3" borderId="0" xfId="0" applyNumberFormat="1" applyFont="1" applyFill="1" applyAlignment="1" applyProtection="1">
      <alignment horizontal="center" vertical="center" wrapText="1"/>
    </xf>
    <xf numFmtId="0" fontId="9" fillId="3" borderId="22" xfId="0" applyFont="1" applyFill="1" applyBorder="1" applyProtection="1"/>
    <xf numFmtId="0" fontId="2" fillId="0" borderId="0" xfId="0" applyFont="1" applyProtection="1">
      <protection locked="0"/>
    </xf>
    <xf numFmtId="1" fontId="2" fillId="0" borderId="23" xfId="0" applyNumberFormat="1"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2" fillId="0" borderId="0" xfId="0" applyFont="1" applyAlignment="1" applyProtection="1">
      <alignment horizontal="justify" vertical="justify"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NumberFormat="1" applyFont="1" applyAlignment="1" applyProtection="1">
      <alignment horizont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0" fontId="2" fillId="0" borderId="0" xfId="0" applyFont="1" applyAlignment="1" applyProtection="1">
      <protection locked="0"/>
    </xf>
    <xf numFmtId="0" fontId="3"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2" fillId="0" borderId="0" xfId="0" applyFont="1" applyAlignment="1" applyProtection="1">
      <alignment horizontal="left" vertical="justify"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19"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0" xfId="0" applyProtection="1">
      <protection locked="0"/>
    </xf>
    <xf numFmtId="0" fontId="3" fillId="0" borderId="0" xfId="0" applyFont="1" applyAlignment="1" applyProtection="1">
      <alignment horizontal="right" vertical="center"/>
      <protection locked="0"/>
    </xf>
    <xf numFmtId="0" fontId="45" fillId="0" borderId="0" xfId="0" applyFont="1" applyAlignment="1" applyProtection="1">
      <alignment horizontal="left"/>
      <protection locked="0"/>
    </xf>
    <xf numFmtId="0" fontId="7" fillId="0" borderId="0" xfId="0" applyFont="1" applyAlignment="1" applyProtection="1">
      <alignment horizontal="left"/>
      <protection locked="0"/>
    </xf>
    <xf numFmtId="0" fontId="3" fillId="0" borderId="0" xfId="0" applyFont="1" applyAlignment="1" applyProtection="1">
      <protection locked="0"/>
    </xf>
    <xf numFmtId="0" fontId="43" fillId="0" borderId="0" xfId="0" applyFont="1" applyProtection="1">
      <protection locked="0"/>
    </xf>
    <xf numFmtId="0" fontId="43" fillId="10" borderId="0" xfId="0" applyFont="1" applyFill="1" applyAlignment="1" applyProtection="1">
      <alignment horizontal="center"/>
      <protection locked="0"/>
    </xf>
    <xf numFmtId="0" fontId="49" fillId="0" borderId="0" xfId="0" applyFont="1" applyAlignment="1" applyProtection="1">
      <alignment horizontal="center" vertical="center"/>
      <protection locked="0"/>
    </xf>
    <xf numFmtId="0" fontId="49" fillId="0" borderId="0" xfId="0" applyFont="1" applyProtection="1">
      <protection locked="0"/>
    </xf>
    <xf numFmtId="0" fontId="45" fillId="0" borderId="3" xfId="0" applyFont="1" applyBorder="1" applyAlignment="1">
      <alignment horizontal="center" vertical="center" wrapText="1"/>
    </xf>
    <xf numFmtId="164" fontId="45" fillId="0" borderId="2" xfId="0" applyNumberFormat="1" applyFont="1" applyBorder="1" applyAlignment="1">
      <alignment horizontal="center" vertical="center"/>
    </xf>
    <xf numFmtId="165" fontId="45" fillId="0" borderId="2" xfId="0" applyNumberFormat="1" applyFont="1" applyBorder="1" applyAlignment="1">
      <alignment horizontal="center" vertical="center"/>
    </xf>
    <xf numFmtId="166" fontId="45" fillId="0" borderId="2" xfId="0" applyNumberFormat="1" applyFont="1" applyBorder="1" applyAlignment="1">
      <alignment horizontal="center" vertical="center"/>
    </xf>
    <xf numFmtId="0" fontId="45" fillId="20" borderId="3" xfId="0" applyFont="1" applyFill="1" applyBorder="1" applyAlignment="1">
      <alignment horizontal="center" vertical="center" wrapText="1"/>
    </xf>
    <xf numFmtId="0" fontId="45" fillId="20" borderId="2" xfId="0" applyFont="1" applyFill="1" applyBorder="1" applyAlignment="1">
      <alignment horizontal="center" vertical="center"/>
    </xf>
    <xf numFmtId="164" fontId="45" fillId="20" borderId="2" xfId="0" applyNumberFormat="1" applyFont="1" applyFill="1" applyBorder="1" applyAlignment="1">
      <alignment horizontal="center" vertical="center"/>
    </xf>
    <xf numFmtId="166" fontId="45" fillId="20" borderId="2" xfId="0" applyNumberFormat="1" applyFont="1" applyFill="1" applyBorder="1" applyAlignment="1">
      <alignment horizontal="center" vertical="center"/>
    </xf>
    <xf numFmtId="0" fontId="45" fillId="20" borderId="10" xfId="0" applyFont="1" applyFill="1" applyBorder="1" applyAlignment="1">
      <alignment horizontal="center" vertical="center"/>
    </xf>
    <xf numFmtId="0" fontId="45" fillId="20" borderId="11" xfId="0" applyFont="1" applyFill="1" applyBorder="1" applyAlignment="1">
      <alignment horizontal="center" vertical="center" wrapText="1"/>
    </xf>
    <xf numFmtId="0" fontId="45" fillId="20" borderId="33" xfId="0" applyFont="1" applyFill="1" applyBorder="1" applyAlignment="1">
      <alignment horizontal="center" vertical="center"/>
    </xf>
    <xf numFmtId="0" fontId="45" fillId="20" borderId="12" xfId="0" applyFont="1" applyFill="1" applyBorder="1" applyAlignment="1">
      <alignment horizontal="center" vertical="center" wrapText="1"/>
    </xf>
    <xf numFmtId="0" fontId="45" fillId="20" borderId="5" xfId="0" applyFont="1" applyFill="1" applyBorder="1" applyAlignment="1">
      <alignment horizontal="center" vertical="center"/>
    </xf>
    <xf numFmtId="164" fontId="45" fillId="20" borderId="5" xfId="0" applyNumberFormat="1" applyFont="1" applyFill="1" applyBorder="1" applyAlignment="1">
      <alignment horizontal="center" vertical="center"/>
    </xf>
    <xf numFmtId="0" fontId="45" fillId="20" borderId="6" xfId="0" applyFont="1" applyFill="1" applyBorder="1" applyAlignment="1">
      <alignment horizontal="center" vertical="center"/>
    </xf>
    <xf numFmtId="164" fontId="45" fillId="20" borderId="51" xfId="0" applyNumberFormat="1" applyFont="1" applyFill="1" applyBorder="1" applyAlignment="1">
      <alignment horizontal="center" vertical="center"/>
    </xf>
    <xf numFmtId="0" fontId="45" fillId="20" borderId="13" xfId="0" applyFont="1" applyFill="1" applyBorder="1" applyAlignment="1">
      <alignment horizontal="center" vertical="center"/>
    </xf>
    <xf numFmtId="0" fontId="45" fillId="20" borderId="34" xfId="0" applyFont="1" applyFill="1" applyBorder="1" applyAlignment="1">
      <alignment horizontal="center" vertical="center"/>
    </xf>
    <xf numFmtId="0" fontId="45" fillId="0" borderId="14" xfId="0" applyFont="1" applyBorder="1" applyAlignment="1">
      <alignment horizontal="center" vertical="center"/>
    </xf>
    <xf numFmtId="2" fontId="45" fillId="0" borderId="2" xfId="0" applyNumberFormat="1" applyFont="1" applyBorder="1" applyAlignment="1">
      <alignment horizontal="center" vertical="center"/>
    </xf>
    <xf numFmtId="0" fontId="45" fillId="0" borderId="12" xfId="0" applyFont="1" applyBorder="1" applyAlignment="1">
      <alignment horizontal="center" vertical="center" wrapText="1"/>
    </xf>
    <xf numFmtId="0" fontId="45" fillId="0" borderId="5" xfId="0" applyFont="1" applyBorder="1" applyAlignment="1">
      <alignment horizontal="center" vertical="center"/>
    </xf>
    <xf numFmtId="164" fontId="45" fillId="0" borderId="50" xfId="0" applyNumberFormat="1" applyFont="1" applyBorder="1" applyAlignment="1">
      <alignment horizontal="center" vertical="center"/>
    </xf>
    <xf numFmtId="166" fontId="45" fillId="0" borderId="5" xfId="0" applyNumberFormat="1" applyFont="1" applyBorder="1" applyAlignment="1">
      <alignment horizontal="center" vertical="center"/>
    </xf>
    <xf numFmtId="0" fontId="45" fillId="0" borderId="4" xfId="0" applyFont="1" applyBorder="1" applyAlignment="1">
      <alignment horizontal="center" vertical="center"/>
    </xf>
    <xf numFmtId="0" fontId="45" fillId="0" borderId="6" xfId="0" applyFont="1" applyBorder="1" applyAlignment="1">
      <alignment horizontal="center" vertical="center"/>
    </xf>
    <xf numFmtId="164" fontId="45" fillId="0" borderId="1" xfId="0" applyNumberFormat="1" applyFont="1" applyBorder="1" applyAlignment="1">
      <alignment horizontal="center" vertical="center"/>
    </xf>
    <xf numFmtId="0" fontId="45" fillId="0" borderId="52" xfId="0" applyFont="1" applyBorder="1" applyAlignment="1">
      <alignment horizontal="center" vertical="center"/>
    </xf>
    <xf numFmtId="168" fontId="45" fillId="0" borderId="2" xfId="0" applyNumberFormat="1" applyFont="1" applyBorder="1" applyAlignment="1">
      <alignment horizontal="center" vertical="center"/>
    </xf>
    <xf numFmtId="164" fontId="45" fillId="0" borderId="28" xfId="0" applyNumberFormat="1" applyFont="1" applyBorder="1" applyAlignment="1">
      <alignment horizontal="center" vertical="center"/>
    </xf>
    <xf numFmtId="0" fontId="45" fillId="0" borderId="61" xfId="0" applyFont="1" applyBorder="1" applyAlignment="1">
      <alignment horizontal="center" vertical="center"/>
    </xf>
    <xf numFmtId="164" fontId="45" fillId="0" borderId="5" xfId="0" applyNumberFormat="1" applyFont="1" applyBorder="1" applyAlignment="1">
      <alignment horizontal="center" vertical="center"/>
    </xf>
    <xf numFmtId="0" fontId="45" fillId="0" borderId="38" xfId="0" applyFont="1" applyBorder="1" applyAlignment="1">
      <alignment horizontal="center" vertical="center"/>
    </xf>
    <xf numFmtId="172" fontId="34" fillId="0" borderId="3" xfId="0" applyNumberFormat="1" applyFont="1" applyFill="1" applyBorder="1" applyAlignment="1">
      <alignment horizontal="center" vertical="center"/>
    </xf>
    <xf numFmtId="0" fontId="34" fillId="0" borderId="33" xfId="0" applyFont="1" applyFill="1" applyBorder="1" applyAlignment="1">
      <alignment horizontal="center" vertical="center"/>
    </xf>
    <xf numFmtId="171" fontId="34" fillId="20" borderId="34" xfId="0" applyNumberFormat="1" applyFont="1" applyFill="1" applyBorder="1" applyAlignment="1">
      <alignment horizontal="center" vertical="center"/>
    </xf>
    <xf numFmtId="0" fontId="34" fillId="0" borderId="3" xfId="0" applyFont="1" applyBorder="1" applyAlignment="1">
      <alignment horizontal="center" vertical="center"/>
    </xf>
    <xf numFmtId="0" fontId="34" fillId="0" borderId="2" xfId="0" applyFont="1" applyFill="1" applyBorder="1" applyAlignment="1">
      <alignment horizontal="center" vertical="center" wrapText="1"/>
    </xf>
    <xf numFmtId="0" fontId="34" fillId="20" borderId="10" xfId="0" applyFont="1" applyFill="1" applyBorder="1" applyAlignment="1">
      <alignment horizontal="center" vertical="center"/>
    </xf>
    <xf numFmtId="0" fontId="45" fillId="0" borderId="3" xfId="0" applyFont="1" applyBorder="1" applyAlignment="1">
      <alignment horizontal="center" vertical="center"/>
    </xf>
    <xf numFmtId="0" fontId="10" fillId="3" borderId="2" xfId="0" applyFont="1" applyFill="1" applyBorder="1" applyAlignment="1">
      <alignment horizontal="center" vertical="center"/>
    </xf>
    <xf numFmtId="0" fontId="45" fillId="3" borderId="2" xfId="0" applyFont="1" applyFill="1" applyBorder="1" applyAlignment="1">
      <alignment horizontal="center" vertical="center"/>
    </xf>
    <xf numFmtId="166" fontId="34" fillId="20" borderId="10" xfId="0" applyNumberFormat="1" applyFont="1" applyFill="1" applyBorder="1" applyAlignment="1">
      <alignment horizontal="center" vertical="center"/>
    </xf>
    <xf numFmtId="165" fontId="45" fillId="3" borderId="2" xfId="0" applyNumberFormat="1" applyFont="1" applyFill="1" applyBorder="1" applyAlignment="1">
      <alignment horizontal="center" vertical="center"/>
    </xf>
    <xf numFmtId="166" fontId="45" fillId="3" borderId="2" xfId="0" applyNumberFormat="1" applyFont="1" applyFill="1" applyBorder="1" applyAlignment="1">
      <alignment horizontal="center" vertical="center"/>
    </xf>
    <xf numFmtId="0" fontId="45" fillId="0" borderId="12" xfId="0" applyFont="1" applyBorder="1" applyAlignment="1">
      <alignment horizontal="center" vertical="center"/>
    </xf>
    <xf numFmtId="0" fontId="10" fillId="3" borderId="5" xfId="0" applyFont="1" applyFill="1" applyBorder="1" applyAlignment="1">
      <alignment horizontal="center" vertical="center"/>
    </xf>
    <xf numFmtId="0" fontId="45" fillId="3" borderId="5" xfId="0" applyFont="1" applyFill="1" applyBorder="1" applyAlignment="1">
      <alignment horizontal="center" vertical="center"/>
    </xf>
    <xf numFmtId="171" fontId="34" fillId="0" borderId="3" xfId="0" applyNumberFormat="1" applyFont="1" applyBorder="1" applyAlignment="1">
      <alignment horizontal="center" vertical="center"/>
    </xf>
    <xf numFmtId="0" fontId="10" fillId="0" borderId="3" xfId="0" applyFont="1" applyFill="1" applyBorder="1" applyAlignment="1">
      <alignment horizontal="center" vertical="center"/>
    </xf>
    <xf numFmtId="0" fontId="10" fillId="0" borderId="12" xfId="0" applyFont="1" applyFill="1" applyBorder="1" applyAlignment="1">
      <alignment horizontal="center" vertical="center"/>
    </xf>
    <xf numFmtId="171" fontId="34" fillId="0" borderId="12" xfId="0" applyNumberFormat="1" applyFont="1" applyBorder="1" applyAlignment="1">
      <alignment horizontal="center" vertical="center"/>
    </xf>
    <xf numFmtId="2" fontId="37" fillId="4" borderId="2" xfId="0" applyNumberFormat="1" applyFont="1" applyFill="1" applyBorder="1" applyAlignment="1" applyProtection="1">
      <alignment horizontal="center" vertical="center"/>
      <protection locked="0" hidden="1"/>
    </xf>
    <xf numFmtId="164" fontId="53" fillId="0" borderId="1" xfId="0" applyNumberFormat="1" applyFont="1" applyFill="1" applyBorder="1" applyAlignment="1">
      <alignment horizontal="center" vertical="center" wrapText="1"/>
    </xf>
    <xf numFmtId="0" fontId="54" fillId="0" borderId="0" xfId="0" applyFont="1" applyAlignment="1">
      <alignment horizontal="right" vertical="center"/>
    </xf>
    <xf numFmtId="0" fontId="43" fillId="0" borderId="0" xfId="0" applyFont="1" applyAlignment="1"/>
    <xf numFmtId="0" fontId="28" fillId="0" borderId="0" xfId="0" applyNumberFormat="1" applyFont="1" applyAlignment="1"/>
    <xf numFmtId="0" fontId="43" fillId="0" borderId="0" xfId="0" applyFont="1" applyAlignment="1">
      <alignment horizontal="left"/>
    </xf>
    <xf numFmtId="0" fontId="28" fillId="0" borderId="0" xfId="0" applyFont="1" applyAlignment="1"/>
    <xf numFmtId="0" fontId="43" fillId="0" borderId="0" xfId="0" applyFont="1" applyAlignment="1">
      <alignment horizontal="left" vertical="center"/>
    </xf>
    <xf numFmtId="0" fontId="28" fillId="0" borderId="0" xfId="0" applyFont="1" applyAlignment="1">
      <alignment horizontal="left"/>
    </xf>
    <xf numFmtId="0" fontId="46" fillId="0" borderId="0" xfId="0" applyFont="1"/>
    <xf numFmtId="0" fontId="46" fillId="3" borderId="0" xfId="0" applyFont="1" applyFill="1" applyBorder="1" applyAlignment="1" applyProtection="1">
      <alignment horizontal="center" vertical="center" wrapText="1"/>
    </xf>
    <xf numFmtId="2" fontId="46" fillId="3" borderId="0" xfId="0" applyNumberFormat="1" applyFont="1" applyFill="1" applyBorder="1" applyAlignment="1" applyProtection="1">
      <alignment horizontal="center" vertical="center" wrapText="1"/>
    </xf>
    <xf numFmtId="0" fontId="2" fillId="3" borderId="0" xfId="0" quotePrefix="1" applyFont="1" applyFill="1" applyBorder="1" applyAlignment="1" applyProtection="1">
      <alignment horizontal="center" vertical="center" wrapText="1"/>
    </xf>
    <xf numFmtId="166" fontId="2" fillId="3" borderId="0" xfId="0" quotePrefix="1" applyNumberFormat="1" applyFont="1" applyFill="1" applyBorder="1" applyAlignment="1" applyProtection="1">
      <alignment horizontal="center" vertical="center" wrapText="1"/>
    </xf>
    <xf numFmtId="0" fontId="9" fillId="6" borderId="2" xfId="0" applyFont="1" applyFill="1" applyBorder="1" applyAlignment="1" applyProtection="1">
      <alignment horizontal="center" vertical="center"/>
    </xf>
    <xf numFmtId="0" fontId="56" fillId="0" borderId="0" xfId="0" applyFont="1" applyProtection="1"/>
    <xf numFmtId="0" fontId="22" fillId="0" borderId="0" xfId="0" applyFont="1" applyBorder="1" applyAlignment="1" applyProtection="1">
      <alignment vertical="center" textRotation="90"/>
    </xf>
    <xf numFmtId="0" fontId="58" fillId="0" borderId="0" xfId="0" applyFont="1" applyBorder="1" applyAlignment="1" applyProtection="1">
      <alignment horizontal="center"/>
    </xf>
    <xf numFmtId="0" fontId="56" fillId="0" borderId="26" xfId="0" applyFont="1" applyBorder="1" applyProtection="1"/>
    <xf numFmtId="0" fontId="56" fillId="0" borderId="27" xfId="0" applyFont="1" applyBorder="1" applyAlignment="1" applyProtection="1"/>
    <xf numFmtId="0" fontId="56" fillId="0" borderId="27" xfId="0" applyFont="1" applyBorder="1" applyProtection="1"/>
    <xf numFmtId="0" fontId="56" fillId="0" borderId="18" xfId="0" applyFont="1" applyBorder="1" applyProtection="1"/>
    <xf numFmtId="0" fontId="56" fillId="0" borderId="18" xfId="0" applyFont="1" applyBorder="1" applyAlignment="1" applyProtection="1">
      <alignment horizontal="center" vertical="center"/>
    </xf>
    <xf numFmtId="0" fontId="56" fillId="0" borderId="17" xfId="0" applyFont="1" applyBorder="1" applyAlignment="1" applyProtection="1">
      <alignment horizontal="center" vertical="center"/>
    </xf>
    <xf numFmtId="0" fontId="58" fillId="22" borderId="33" xfId="0" applyFont="1" applyFill="1" applyBorder="1" applyAlignment="1" applyProtection="1">
      <alignment horizontal="center" vertical="center"/>
    </xf>
    <xf numFmtId="166" fontId="58" fillId="22" borderId="33" xfId="0" applyNumberFormat="1" applyFont="1" applyFill="1" applyBorder="1" applyAlignment="1" applyProtection="1">
      <alignment horizontal="center" vertical="center"/>
    </xf>
    <xf numFmtId="0" fontId="58" fillId="22" borderId="2" xfId="0" applyFont="1" applyFill="1" applyBorder="1" applyAlignment="1" applyProtection="1">
      <alignment horizontal="center" vertical="center"/>
    </xf>
    <xf numFmtId="166" fontId="58"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58" fillId="22" borderId="2" xfId="0" applyNumberFormat="1" applyFont="1" applyFill="1" applyBorder="1" applyAlignment="1" applyProtection="1">
      <alignment horizontal="center"/>
    </xf>
    <xf numFmtId="0" fontId="58" fillId="22" borderId="1" xfId="0" applyFont="1" applyFill="1" applyBorder="1" applyAlignment="1" applyProtection="1">
      <alignment horizontal="center" vertical="center"/>
    </xf>
    <xf numFmtId="0" fontId="0" fillId="0" borderId="5" xfId="0" applyBorder="1" applyAlignment="1">
      <alignment vertical="center" wrapText="1"/>
    </xf>
    <xf numFmtId="0" fontId="58" fillId="22" borderId="2" xfId="0" applyFont="1" applyFill="1" applyBorder="1" applyAlignment="1" applyProtection="1">
      <alignment horizontal="center"/>
    </xf>
    <xf numFmtId="166" fontId="58" fillId="22" borderId="5" xfId="0" applyNumberFormat="1" applyFont="1" applyFill="1" applyBorder="1" applyAlignment="1" applyProtection="1">
      <alignment horizontal="center" vertical="center"/>
    </xf>
    <xf numFmtId="0" fontId="58" fillId="22" borderId="5" xfId="0" applyFont="1" applyFill="1" applyBorder="1" applyAlignment="1" applyProtection="1">
      <alignment horizontal="center" vertical="center"/>
    </xf>
    <xf numFmtId="0" fontId="22" fillId="0" borderId="29" xfId="0" applyFont="1" applyBorder="1" applyAlignment="1" applyProtection="1">
      <alignment horizontal="center" vertical="center"/>
    </xf>
    <xf numFmtId="0" fontId="58" fillId="0" borderId="29" xfId="0" applyFont="1" applyFill="1" applyBorder="1" applyAlignment="1" applyProtection="1">
      <alignment horizontal="center" vertical="center"/>
    </xf>
    <xf numFmtId="0" fontId="56" fillId="0" borderId="29" xfId="0" applyFont="1" applyFill="1" applyBorder="1" applyAlignment="1" applyProtection="1">
      <alignment horizontal="center" vertical="center"/>
    </xf>
    <xf numFmtId="3" fontId="58" fillId="0" borderId="29" xfId="0" applyNumberFormat="1" applyFont="1" applyFill="1" applyBorder="1" applyAlignment="1" applyProtection="1">
      <alignment horizontal="center" vertical="center" wrapText="1"/>
    </xf>
    <xf numFmtId="166" fontId="58" fillId="0" borderId="29" xfId="0" applyNumberFormat="1" applyFont="1" applyFill="1" applyBorder="1" applyAlignment="1" applyProtection="1">
      <alignment horizontal="center" vertical="center"/>
    </xf>
    <xf numFmtId="164" fontId="58" fillId="0" borderId="29" xfId="0" applyNumberFormat="1" applyFont="1" applyFill="1" applyBorder="1" applyAlignment="1" applyProtection="1">
      <alignment horizontal="center" vertical="center"/>
    </xf>
    <xf numFmtId="0" fontId="56"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58" fillId="22" borderId="2" xfId="0" applyNumberFormat="1" applyFont="1" applyFill="1" applyBorder="1" applyAlignment="1" applyProtection="1">
      <alignment horizontal="center" vertical="center" wrapText="1"/>
    </xf>
    <xf numFmtId="166" fontId="58" fillId="22" borderId="2" xfId="0" applyNumberFormat="1" applyFont="1" applyFill="1" applyBorder="1" applyAlignment="1" applyProtection="1">
      <alignment horizontal="center" vertical="center"/>
    </xf>
    <xf numFmtId="183" fontId="58" fillId="22" borderId="5" xfId="0" applyNumberFormat="1" applyFont="1" applyFill="1" applyBorder="1" applyAlignment="1" applyProtection="1">
      <alignment horizontal="center" vertical="center" wrapText="1"/>
    </xf>
    <xf numFmtId="0" fontId="22" fillId="0" borderId="22" xfId="0" applyFont="1" applyBorder="1" applyAlignment="1" applyProtection="1">
      <alignment horizontal="center" vertical="center"/>
    </xf>
    <xf numFmtId="0" fontId="22" fillId="0" borderId="0" xfId="0" applyFont="1" applyBorder="1" applyAlignment="1" applyProtection="1">
      <alignment horizontal="center" vertical="center"/>
    </xf>
    <xf numFmtId="0" fontId="58"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3" fontId="58" fillId="0" borderId="0" xfId="0" applyNumberFormat="1" applyFont="1" applyFill="1" applyBorder="1" applyAlignment="1" applyProtection="1">
      <alignment horizontal="center" vertical="center" wrapText="1"/>
    </xf>
    <xf numFmtId="164" fontId="58" fillId="0" borderId="0" xfId="0" applyNumberFormat="1" applyFont="1" applyFill="1" applyBorder="1" applyAlignment="1" applyProtection="1">
      <alignment horizontal="center" vertical="center"/>
    </xf>
    <xf numFmtId="14" fontId="58" fillId="0" borderId="0" xfId="0" applyNumberFormat="1" applyFont="1" applyFill="1" applyBorder="1" applyAlignment="1" applyProtection="1">
      <alignment horizontal="center" vertical="center" wrapText="1"/>
    </xf>
    <xf numFmtId="0" fontId="56" fillId="0" borderId="16" xfId="0" applyFont="1" applyBorder="1" applyProtection="1"/>
    <xf numFmtId="2" fontId="58" fillId="22" borderId="2" xfId="0" applyNumberFormat="1" applyFont="1" applyFill="1" applyBorder="1" applyAlignment="1" applyProtection="1">
      <alignment horizontal="center" vertical="center"/>
    </xf>
    <xf numFmtId="0" fontId="56" fillId="0" borderId="22" xfId="0" applyFont="1" applyBorder="1" applyProtection="1"/>
    <xf numFmtId="1" fontId="40" fillId="9" borderId="33" xfId="0" applyNumberFormat="1" applyFont="1" applyFill="1" applyBorder="1" applyAlignment="1" applyProtection="1">
      <alignment horizontal="center" vertical="center" wrapText="1"/>
    </xf>
    <xf numFmtId="0" fontId="40" fillId="9" borderId="33"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justify" vertical="justify" wrapText="1"/>
      <protection locked="0"/>
    </xf>
    <xf numFmtId="0" fontId="8" fillId="0" borderId="2"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2" fillId="0" borderId="0" xfId="0" applyFont="1" applyAlignment="1" applyProtection="1">
      <alignment horizontal="center"/>
      <protection locked="0"/>
    </xf>
    <xf numFmtId="0" fontId="3" fillId="0" borderId="0" xfId="0" applyFont="1" applyAlignment="1" applyProtection="1">
      <alignment horizontal="left" vertical="center" wrapText="1"/>
      <protection locked="0"/>
    </xf>
    <xf numFmtId="0" fontId="9" fillId="6" borderId="2" xfId="0" applyFont="1" applyFill="1" applyBorder="1" applyAlignment="1" applyProtection="1">
      <alignment horizontal="center" vertical="center"/>
    </xf>
    <xf numFmtId="0" fontId="29" fillId="6" borderId="2" xfId="0" applyFont="1" applyFill="1" applyBorder="1" applyAlignment="1" applyProtection="1">
      <alignment horizontal="center" vertical="center"/>
    </xf>
    <xf numFmtId="0" fontId="13" fillId="6" borderId="5" xfId="0" applyFont="1" applyFill="1" applyBorder="1" applyAlignment="1" applyProtection="1">
      <alignment horizontal="left" vertical="center" wrapText="1"/>
    </xf>
    <xf numFmtId="0" fontId="13" fillId="6" borderId="37" xfId="0" applyFont="1" applyFill="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1" fontId="9" fillId="24" borderId="12" xfId="0" applyNumberFormat="1" applyFont="1" applyFill="1" applyBorder="1" applyAlignment="1" applyProtection="1">
      <alignment horizontal="center" vertical="center"/>
    </xf>
    <xf numFmtId="165" fontId="9" fillId="24" borderId="5" xfId="0" applyNumberFormat="1" applyFont="1" applyFill="1" applyBorder="1" applyAlignment="1" applyProtection="1">
      <alignment horizontal="center" vertical="center"/>
    </xf>
    <xf numFmtId="167" fontId="9" fillId="24" borderId="5" xfId="0" applyNumberFormat="1" applyFont="1" applyFill="1" applyBorder="1" applyAlignment="1" applyProtection="1">
      <alignment horizontal="center" vertical="center"/>
    </xf>
    <xf numFmtId="166" fontId="10" fillId="6" borderId="2" xfId="0" applyNumberFormat="1" applyFont="1" applyFill="1" applyBorder="1" applyAlignment="1" applyProtection="1">
      <alignment horizontal="center" vertical="center" wrapText="1"/>
    </xf>
    <xf numFmtId="0" fontId="9" fillId="6" borderId="2" xfId="0" applyFont="1" applyFill="1" applyBorder="1" applyAlignment="1" applyProtection="1">
      <alignment vertical="center"/>
    </xf>
    <xf numFmtId="165" fontId="9" fillId="8" borderId="2" xfId="0" applyNumberFormat="1" applyFont="1" applyFill="1" applyBorder="1" applyAlignment="1" applyProtection="1">
      <alignment horizontal="center" vertical="center"/>
    </xf>
    <xf numFmtId="165" fontId="9" fillId="6" borderId="2" xfId="0" applyNumberFormat="1" applyFont="1" applyFill="1" applyBorder="1" applyAlignment="1" applyProtection="1">
      <alignment horizontal="center" vertical="center"/>
    </xf>
    <xf numFmtId="173" fontId="9" fillId="6" borderId="2" xfId="0" applyNumberFormat="1" applyFont="1" applyFill="1" applyBorder="1" applyAlignment="1" applyProtection="1">
      <alignment horizontal="center" vertical="center"/>
    </xf>
    <xf numFmtId="0" fontId="20" fillId="3" borderId="26" xfId="0" applyFont="1" applyFill="1" applyBorder="1" applyAlignment="1" applyProtection="1">
      <alignment vertical="center" wrapText="1"/>
    </xf>
    <xf numFmtId="0" fontId="20" fillId="3" borderId="25" xfId="0" applyFont="1" applyFill="1" applyBorder="1" applyAlignment="1" applyProtection="1">
      <alignment vertical="center" wrapText="1"/>
    </xf>
    <xf numFmtId="1" fontId="9" fillId="6" borderId="3" xfId="0" applyNumberFormat="1" applyFont="1" applyFill="1" applyBorder="1" applyAlignment="1" applyProtection="1">
      <alignment horizontal="center" vertical="center"/>
    </xf>
    <xf numFmtId="173" fontId="9" fillId="24" borderId="5" xfId="0" applyNumberFormat="1" applyFont="1" applyFill="1" applyBorder="1" applyAlignment="1" applyProtection="1">
      <alignment horizontal="center" vertical="center"/>
    </xf>
    <xf numFmtId="0" fontId="36" fillId="24" borderId="5" xfId="0" applyFont="1" applyFill="1" applyBorder="1" applyAlignment="1" applyProtection="1">
      <alignment horizontal="center" vertical="center"/>
    </xf>
    <xf numFmtId="2" fontId="9" fillId="6" borderId="2" xfId="0" applyNumberFormat="1" applyFont="1" applyFill="1" applyBorder="1" applyAlignment="1" applyProtection="1">
      <alignment horizontal="center" vertical="center"/>
    </xf>
    <xf numFmtId="185" fontId="34" fillId="0" borderId="2" xfId="0" applyNumberFormat="1" applyFont="1" applyFill="1" applyBorder="1" applyAlignment="1">
      <alignment horizontal="center" vertical="center"/>
    </xf>
    <xf numFmtId="2" fontId="34" fillId="20" borderId="10" xfId="0" applyNumberFormat="1" applyFont="1" applyFill="1" applyBorder="1" applyAlignment="1">
      <alignment horizontal="center" vertical="center"/>
    </xf>
    <xf numFmtId="184" fontId="34" fillId="0" borderId="2" xfId="0" applyNumberFormat="1" applyFont="1" applyFill="1" applyBorder="1" applyAlignment="1">
      <alignment horizontal="center" vertical="center"/>
    </xf>
    <xf numFmtId="187" fontId="34" fillId="0" borderId="2" xfId="0" applyNumberFormat="1" applyFont="1" applyFill="1" applyBorder="1" applyAlignment="1">
      <alignment horizontal="center" vertical="center"/>
    </xf>
    <xf numFmtId="0" fontId="29" fillId="6" borderId="63" xfId="0" applyFont="1" applyFill="1" applyBorder="1" applyAlignment="1" applyProtection="1">
      <alignment horizontal="center" vertical="center" wrapText="1"/>
    </xf>
    <xf numFmtId="0" fontId="29" fillId="6" borderId="28" xfId="0" applyFont="1" applyFill="1" applyBorder="1" applyAlignment="1" applyProtection="1">
      <alignment vertical="center" wrapText="1"/>
    </xf>
    <xf numFmtId="0" fontId="29" fillId="6" borderId="61" xfId="0" applyFont="1" applyFill="1" applyBorder="1" applyAlignment="1" applyProtection="1">
      <alignment vertical="center" wrapText="1"/>
    </xf>
    <xf numFmtId="166" fontId="9" fillId="6" borderId="11" xfId="0" applyNumberFormat="1" applyFont="1" applyFill="1" applyBorder="1" applyAlignment="1" applyProtection="1">
      <alignment horizontal="center" vertical="center" wrapText="1"/>
    </xf>
    <xf numFmtId="166" fontId="9" fillId="6" borderId="33" xfId="0" applyNumberFormat="1" applyFont="1" applyFill="1" applyBorder="1" applyAlignment="1" applyProtection="1">
      <alignment horizontal="center" vertical="center" wrapText="1"/>
    </xf>
    <xf numFmtId="1" fontId="9" fillId="6" borderId="34" xfId="0" applyNumberFormat="1" applyFont="1" applyFill="1" applyBorder="1" applyAlignment="1" applyProtection="1">
      <alignment horizontal="center" vertical="center" wrapText="1"/>
    </xf>
    <xf numFmtId="0" fontId="56" fillId="0" borderId="30" xfId="0" applyFont="1" applyBorder="1" applyProtection="1"/>
    <xf numFmtId="0" fontId="56" fillId="0" borderId="30" xfId="0" applyFont="1" applyBorder="1" applyAlignment="1" applyProtection="1">
      <alignment horizontal="center" vertical="center"/>
    </xf>
    <xf numFmtId="0" fontId="22" fillId="0" borderId="56" xfId="0" applyFont="1" applyBorder="1" applyAlignment="1" applyProtection="1">
      <alignment horizontal="center" vertical="center"/>
    </xf>
    <xf numFmtId="0" fontId="56" fillId="0" borderId="0" xfId="0" applyFont="1" applyBorder="1" applyAlignment="1" applyProtection="1">
      <alignment horizontal="center" vertical="center"/>
    </xf>
    <xf numFmtId="0" fontId="58" fillId="0" borderId="30" xfId="0" applyFont="1" applyFill="1" applyBorder="1" applyAlignment="1" applyProtection="1">
      <alignment vertical="center"/>
    </xf>
    <xf numFmtId="0" fontId="58" fillId="0" borderId="30" xfId="0" applyFont="1" applyBorder="1" applyProtection="1"/>
    <xf numFmtId="0" fontId="45" fillId="0" borderId="56" xfId="0" applyFont="1" applyBorder="1" applyAlignment="1">
      <alignment horizontal="center" vertical="center"/>
    </xf>
    <xf numFmtId="0" fontId="45" fillId="0" borderId="29" xfId="0" applyFont="1" applyBorder="1" applyAlignment="1">
      <alignment horizontal="center" vertical="center"/>
    </xf>
    <xf numFmtId="0" fontId="45" fillId="0" borderId="24" xfId="0" applyFont="1" applyBorder="1" applyAlignment="1">
      <alignment horizontal="center" vertical="center"/>
    </xf>
    <xf numFmtId="187" fontId="34" fillId="0" borderId="5" xfId="0" applyNumberFormat="1" applyFont="1" applyFill="1" applyBorder="1" applyAlignment="1">
      <alignment horizontal="center" vertical="center"/>
    </xf>
    <xf numFmtId="0" fontId="45" fillId="0" borderId="11" xfId="0" applyFont="1" applyBorder="1" applyAlignment="1">
      <alignment horizontal="center" vertical="center" wrapText="1"/>
    </xf>
    <xf numFmtId="0" fontId="45" fillId="0" borderId="33" xfId="0" applyFont="1" applyBorder="1" applyAlignment="1">
      <alignment horizontal="center" vertical="center"/>
    </xf>
    <xf numFmtId="164" fontId="45" fillId="0" borderId="33" xfId="0" applyNumberFormat="1" applyFont="1" applyBorder="1" applyAlignment="1">
      <alignment horizontal="center" vertical="center"/>
    </xf>
    <xf numFmtId="0" fontId="45" fillId="0" borderId="34" xfId="0" applyFont="1" applyBorder="1" applyAlignment="1">
      <alignment horizontal="center" vertical="center"/>
    </xf>
    <xf numFmtId="165" fontId="45" fillId="0" borderId="33" xfId="0" applyNumberFormat="1" applyFont="1" applyBorder="1" applyAlignment="1">
      <alignment horizontal="center" vertical="center"/>
    </xf>
    <xf numFmtId="166" fontId="45" fillId="20" borderId="5" xfId="0" applyNumberFormat="1" applyFont="1" applyFill="1" applyBorder="1" applyAlignment="1">
      <alignment horizontal="center" vertical="center"/>
    </xf>
    <xf numFmtId="0" fontId="45" fillId="25" borderId="11" xfId="0" applyFont="1" applyFill="1" applyBorder="1" applyAlignment="1">
      <alignment horizontal="center" vertical="center" wrapText="1"/>
    </xf>
    <xf numFmtId="0" fontId="45" fillId="25" borderId="33" xfId="0" applyFont="1" applyFill="1" applyBorder="1" applyAlignment="1">
      <alignment horizontal="center" vertical="center"/>
    </xf>
    <xf numFmtId="164" fontId="45" fillId="25" borderId="33" xfId="0" applyNumberFormat="1" applyFont="1" applyFill="1" applyBorder="1" applyAlignment="1">
      <alignment horizontal="center" vertical="center"/>
    </xf>
    <xf numFmtId="170" fontId="45" fillId="25" borderId="33" xfId="0" applyNumberFormat="1" applyFont="1" applyFill="1" applyBorder="1" applyAlignment="1">
      <alignment horizontal="center" vertical="center"/>
    </xf>
    <xf numFmtId="0" fontId="45" fillId="25" borderId="34" xfId="0" applyFont="1" applyFill="1" applyBorder="1" applyAlignment="1">
      <alignment horizontal="center" vertical="center"/>
    </xf>
    <xf numFmtId="0" fontId="45" fillId="25" borderId="12" xfId="0" applyFont="1" applyFill="1" applyBorder="1" applyAlignment="1">
      <alignment horizontal="center" vertical="center" wrapText="1"/>
    </xf>
    <xf numFmtId="0" fontId="45" fillId="25" borderId="5" xfId="0" applyFont="1" applyFill="1" applyBorder="1" applyAlignment="1">
      <alignment horizontal="center" vertical="center"/>
    </xf>
    <xf numFmtId="164" fontId="45" fillId="25" borderId="5" xfId="0" applyNumberFormat="1" applyFont="1" applyFill="1" applyBorder="1" applyAlignment="1">
      <alignment horizontal="center" vertical="center"/>
    </xf>
    <xf numFmtId="170" fontId="45" fillId="25" borderId="5" xfId="0" applyNumberFormat="1" applyFont="1" applyFill="1" applyBorder="1" applyAlignment="1">
      <alignment horizontal="center" vertical="center"/>
    </xf>
    <xf numFmtId="0" fontId="45" fillId="25" borderId="6" xfId="0" applyFont="1" applyFill="1" applyBorder="1" applyAlignment="1">
      <alignment horizontal="center" vertical="center"/>
    </xf>
    <xf numFmtId="0" fontId="10" fillId="0" borderId="59" xfId="0" applyFont="1" applyFill="1" applyBorder="1" applyAlignment="1">
      <alignment horizontal="center" vertical="center"/>
    </xf>
    <xf numFmtId="0" fontId="45" fillId="0" borderId="59" xfId="0" applyFont="1" applyBorder="1" applyAlignment="1">
      <alignment horizontal="center" vertical="center"/>
    </xf>
    <xf numFmtId="0" fontId="45" fillId="0" borderId="19" xfId="0" applyFont="1" applyBorder="1" applyAlignment="1">
      <alignment horizontal="center" vertical="center"/>
    </xf>
    <xf numFmtId="0" fontId="45" fillId="0" borderId="58" xfId="0" applyFont="1" applyBorder="1" applyAlignment="1">
      <alignment horizontal="center" vertical="center"/>
    </xf>
    <xf numFmtId="0" fontId="56" fillId="0" borderId="55" xfId="0" applyFont="1" applyBorder="1" applyAlignment="1" applyProtection="1">
      <alignment horizontal="center" vertical="center" wrapText="1"/>
    </xf>
    <xf numFmtId="0" fontId="56"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58" fillId="23" borderId="40" xfId="0" applyNumberFormat="1" applyFont="1" applyFill="1" applyBorder="1" applyAlignment="1" applyProtection="1">
      <alignment horizontal="center" vertical="center" wrapText="1"/>
    </xf>
    <xf numFmtId="0" fontId="56" fillId="0" borderId="41" xfId="0" applyFont="1" applyBorder="1" applyAlignment="1" applyProtection="1">
      <alignment horizontal="center" vertical="center" wrapText="1"/>
    </xf>
    <xf numFmtId="166" fontId="56" fillId="0" borderId="20" xfId="0" applyNumberFormat="1" applyFont="1" applyBorder="1" applyAlignment="1" applyProtection="1">
      <alignment horizontal="center" vertical="center" wrapText="1"/>
    </xf>
    <xf numFmtId="0" fontId="10" fillId="0" borderId="59" xfId="0" applyFont="1" applyBorder="1" applyAlignment="1">
      <alignment horizontal="center" vertical="center"/>
    </xf>
    <xf numFmtId="0" fontId="10" fillId="0" borderId="19" xfId="0" applyFont="1" applyBorder="1" applyAlignment="1">
      <alignment horizontal="center" vertical="center"/>
    </xf>
    <xf numFmtId="0" fontId="10" fillId="0" borderId="58" xfId="0" applyFont="1" applyBorder="1" applyAlignment="1">
      <alignment horizontal="center" vertical="center"/>
    </xf>
    <xf numFmtId="164" fontId="58" fillId="0" borderId="1" xfId="0" applyNumberFormat="1" applyFont="1" applyFill="1" applyBorder="1" applyAlignment="1">
      <alignment horizontal="center" vertical="center" wrapText="1"/>
    </xf>
    <xf numFmtId="0" fontId="9" fillId="3" borderId="14" xfId="0" applyFont="1" applyFill="1" applyBorder="1" applyAlignment="1" applyProtection="1">
      <alignment horizontal="center" vertical="center" wrapText="1"/>
    </xf>
    <xf numFmtId="1" fontId="9" fillId="3" borderId="2" xfId="0" applyNumberFormat="1" applyFont="1" applyFill="1" applyBorder="1" applyAlignment="1" applyProtection="1">
      <alignment horizontal="center" vertical="center" wrapText="1"/>
    </xf>
    <xf numFmtId="186" fontId="9" fillId="3" borderId="2" xfId="0" quotePrefix="1" applyNumberFormat="1" applyFont="1" applyFill="1" applyBorder="1" applyAlignment="1" applyProtection="1">
      <alignment horizontal="center" vertical="center" wrapText="1"/>
    </xf>
    <xf numFmtId="166" fontId="9" fillId="3" borderId="2" xfId="0" applyNumberFormat="1" applyFont="1" applyFill="1" applyBorder="1" applyAlignment="1" applyProtection="1">
      <alignment horizontal="center" vertical="center" wrapText="1"/>
    </xf>
    <xf numFmtId="0" fontId="9" fillId="0" borderId="0" xfId="0" applyFont="1"/>
    <xf numFmtId="2" fontId="9" fillId="3" borderId="2" xfId="0" applyNumberFormat="1" applyFont="1" applyFill="1" applyBorder="1" applyAlignment="1" applyProtection="1">
      <alignment horizontal="center" vertical="center" wrapText="1"/>
    </xf>
    <xf numFmtId="0" fontId="9" fillId="3" borderId="2" xfId="0" quotePrefix="1" applyFont="1" applyFill="1" applyBorder="1" applyAlignment="1" applyProtection="1">
      <alignment horizontal="center" vertical="center" wrapText="1"/>
    </xf>
    <xf numFmtId="0" fontId="9" fillId="9" borderId="0" xfId="0" applyFont="1" applyFill="1"/>
    <xf numFmtId="187" fontId="9" fillId="0" borderId="2" xfId="0" quotePrefix="1" applyNumberFormat="1" applyFont="1" applyFill="1" applyBorder="1" applyAlignment="1" applyProtection="1">
      <alignment horizontal="center" vertical="center" wrapText="1"/>
    </xf>
    <xf numFmtId="167" fontId="37" fillId="4" borderId="5" xfId="0" applyNumberFormat="1" applyFont="1" applyFill="1" applyBorder="1" applyAlignment="1" applyProtection="1">
      <alignment horizontal="center" vertical="center"/>
      <protection locked="0" hidden="1"/>
    </xf>
    <xf numFmtId="166" fontId="9" fillId="6" borderId="34" xfId="0" applyNumberFormat="1" applyFont="1" applyFill="1" applyBorder="1" applyAlignment="1" applyProtection="1">
      <alignment horizontal="center" vertical="center" wrapText="1"/>
    </xf>
    <xf numFmtId="166" fontId="9" fillId="11" borderId="23" xfId="0" applyNumberFormat="1" applyFont="1" applyFill="1" applyBorder="1" applyAlignment="1" applyProtection="1">
      <alignment horizontal="center" vertical="center"/>
      <protection locked="0" hidden="1"/>
    </xf>
    <xf numFmtId="166" fontId="9" fillId="6" borderId="2" xfId="0" applyNumberFormat="1" applyFont="1" applyFill="1" applyBorder="1" applyAlignment="1" applyProtection="1">
      <alignment horizontal="center" vertical="center"/>
    </xf>
    <xf numFmtId="185" fontId="9" fillId="3" borderId="2" xfId="0" quotePrefix="1" applyNumberFormat="1" applyFont="1" applyFill="1" applyBorder="1" applyAlignment="1" applyProtection="1">
      <alignment horizontal="center" vertical="center" wrapText="1"/>
    </xf>
    <xf numFmtId="184" fontId="9" fillId="3" borderId="2" xfId="0" quotePrefix="1" applyNumberFormat="1" applyFont="1" applyFill="1" applyBorder="1" applyAlignment="1" applyProtection="1">
      <alignment horizontal="center" vertical="center" wrapText="1"/>
    </xf>
    <xf numFmtId="165" fontId="37" fillId="4" borderId="2" xfId="0" applyNumberFormat="1" applyFont="1" applyFill="1" applyBorder="1" applyAlignment="1" applyProtection="1">
      <alignment horizontal="center" vertical="center"/>
      <protection locked="0" hidden="1"/>
    </xf>
    <xf numFmtId="165" fontId="9" fillId="6" borderId="41" xfId="0" applyNumberFormat="1" applyFont="1" applyFill="1" applyBorder="1" applyAlignment="1" applyProtection="1">
      <alignment horizontal="center" vertical="center"/>
    </xf>
    <xf numFmtId="165" fontId="9" fillId="6" borderId="34" xfId="0" applyNumberFormat="1" applyFont="1" applyFill="1" applyBorder="1" applyAlignment="1" applyProtection="1">
      <alignment horizontal="center" vertical="center"/>
    </xf>
    <xf numFmtId="165" fontId="9" fillId="6" borderId="20" xfId="0" applyNumberFormat="1" applyFont="1" applyFill="1" applyBorder="1" applyAlignment="1" applyProtection="1">
      <alignment horizontal="center" vertical="center"/>
    </xf>
    <xf numFmtId="165" fontId="9" fillId="6" borderId="10" xfId="0" applyNumberFormat="1" applyFont="1" applyFill="1" applyBorder="1" applyAlignment="1" applyProtection="1">
      <alignment horizontal="center" vertical="center"/>
    </xf>
    <xf numFmtId="165" fontId="9" fillId="6" borderId="38" xfId="0" applyNumberFormat="1" applyFont="1" applyFill="1" applyBorder="1" applyAlignment="1" applyProtection="1">
      <alignment horizontal="center" vertical="center"/>
    </xf>
    <xf numFmtId="165" fontId="9" fillId="6" borderId="6" xfId="0" applyNumberFormat="1" applyFont="1" applyFill="1" applyBorder="1" applyAlignment="1" applyProtection="1">
      <alignment horizontal="center" vertical="center"/>
    </xf>
    <xf numFmtId="165" fontId="29" fillId="6" borderId="17" xfId="0" applyNumberFormat="1" applyFont="1" applyFill="1" applyBorder="1" applyAlignment="1" applyProtection="1">
      <alignment horizontal="center" vertical="center"/>
    </xf>
    <xf numFmtId="2" fontId="9" fillId="6" borderId="41" xfId="0" applyNumberFormat="1" applyFont="1" applyFill="1" applyBorder="1" applyAlignment="1" applyProtection="1">
      <alignment horizontal="center" vertical="center"/>
    </xf>
    <xf numFmtId="2" fontId="9" fillId="6" borderId="33" xfId="0" applyNumberFormat="1" applyFont="1" applyFill="1" applyBorder="1" applyAlignment="1" applyProtection="1">
      <alignment horizontal="center" vertical="center"/>
    </xf>
    <xf numFmtId="2" fontId="9" fillId="6" borderId="34" xfId="0" applyNumberFormat="1" applyFont="1" applyFill="1" applyBorder="1" applyAlignment="1" applyProtection="1">
      <alignment horizontal="center" vertical="center"/>
    </xf>
    <xf numFmtId="2" fontId="9" fillId="6" borderId="20" xfId="0" applyNumberFormat="1" applyFont="1" applyFill="1" applyBorder="1" applyAlignment="1" applyProtection="1">
      <alignment horizontal="center" vertical="center"/>
    </xf>
    <xf numFmtId="2" fontId="9" fillId="6" borderId="10" xfId="0" applyNumberFormat="1" applyFont="1" applyFill="1" applyBorder="1" applyAlignment="1" applyProtection="1">
      <alignment horizontal="center" vertical="center"/>
    </xf>
    <xf numFmtId="2" fontId="9" fillId="6" borderId="38" xfId="0" applyNumberFormat="1" applyFont="1" applyFill="1" applyBorder="1" applyAlignment="1" applyProtection="1">
      <alignment horizontal="center" vertical="center"/>
    </xf>
    <xf numFmtId="2" fontId="9" fillId="6" borderId="5" xfId="0" applyNumberFormat="1" applyFont="1" applyFill="1" applyBorder="1" applyAlignment="1" applyProtection="1">
      <alignment horizontal="center" vertical="center"/>
    </xf>
    <xf numFmtId="2" fontId="9" fillId="6" borderId="6" xfId="0" applyNumberFormat="1" applyFont="1" applyFill="1" applyBorder="1" applyAlignment="1" applyProtection="1">
      <alignment horizontal="center" vertical="center"/>
    </xf>
    <xf numFmtId="2" fontId="29" fillId="6" borderId="17" xfId="0" applyNumberFormat="1" applyFont="1" applyFill="1" applyBorder="1" applyAlignment="1" applyProtection="1">
      <alignment horizontal="center" vertical="center"/>
    </xf>
    <xf numFmtId="1" fontId="9" fillId="6" borderId="2" xfId="0" applyNumberFormat="1" applyFont="1" applyFill="1" applyBorder="1" applyAlignment="1" applyProtection="1">
      <alignment horizontal="center" vertical="center"/>
    </xf>
    <xf numFmtId="166" fontId="60" fillId="3" borderId="2" xfId="0" quotePrefix="1" applyNumberFormat="1" applyFont="1" applyFill="1" applyBorder="1" applyAlignment="1" applyProtection="1">
      <alignment horizontal="center" vertical="center" wrapText="1"/>
    </xf>
    <xf numFmtId="1" fontId="60" fillId="3" borderId="2" xfId="0" quotePrefix="1" applyNumberFormat="1" applyFont="1" applyFill="1" applyBorder="1" applyAlignment="1" applyProtection="1">
      <alignment horizontal="center" vertical="center" wrapText="1"/>
    </xf>
    <xf numFmtId="187" fontId="60" fillId="3" borderId="2" xfId="0" quotePrefix="1" applyNumberFormat="1" applyFont="1" applyFill="1" applyBorder="1" applyAlignment="1" applyProtection="1">
      <alignment horizontal="center" vertical="center" wrapText="1"/>
    </xf>
    <xf numFmtId="49" fontId="60" fillId="3" borderId="2" xfId="0" quotePrefix="1" applyNumberFormat="1" applyFont="1" applyFill="1" applyBorder="1" applyAlignment="1" applyProtection="1">
      <alignment horizontal="center" vertical="center" wrapText="1"/>
    </xf>
    <xf numFmtId="49" fontId="6" fillId="0" borderId="0" xfId="0" applyNumberFormat="1" applyFont="1" applyAlignment="1" applyProtection="1">
      <alignment horizontal="right"/>
      <protection locked="0"/>
    </xf>
    <xf numFmtId="0" fontId="2" fillId="0" borderId="0" xfId="0" applyFont="1" applyAlignment="1" applyProtection="1">
      <alignment horizontal="justify" vertical="justify" wrapText="1"/>
      <protection locked="0"/>
    </xf>
    <xf numFmtId="0" fontId="2" fillId="0" borderId="0" xfId="0" applyFont="1" applyAlignment="1" applyProtection="1">
      <alignment horizontal="center"/>
      <protection locked="0"/>
    </xf>
    <xf numFmtId="0" fontId="50" fillId="0" borderId="0" xfId="0" applyFont="1" applyAlignment="1" applyProtection="1">
      <alignment horizontal="justify" vertical="justify" wrapText="1"/>
      <protection locked="0"/>
    </xf>
    <xf numFmtId="0" fontId="9" fillId="8" borderId="2" xfId="0" applyFont="1" applyFill="1" applyBorder="1" applyAlignment="1" applyProtection="1">
      <alignment vertical="center"/>
    </xf>
    <xf numFmtId="1" fontId="37" fillId="8" borderId="12" xfId="0" applyNumberFormat="1" applyFont="1" applyFill="1" applyBorder="1" applyAlignment="1" applyProtection="1">
      <alignment horizontal="center" vertical="center"/>
    </xf>
    <xf numFmtId="165" fontId="37" fillId="8" borderId="5" xfId="0" applyNumberFormat="1" applyFont="1" applyFill="1" applyBorder="1" applyAlignment="1" applyProtection="1">
      <alignment horizontal="center" vertical="center"/>
    </xf>
    <xf numFmtId="173" fontId="37" fillId="8" borderId="5" xfId="0" applyNumberFormat="1" applyFont="1" applyFill="1" applyBorder="1" applyAlignment="1" applyProtection="1">
      <alignment horizontal="center" vertical="center"/>
    </xf>
    <xf numFmtId="167" fontId="37" fillId="8" borderId="5" xfId="0" applyNumberFormat="1" applyFont="1" applyFill="1" applyBorder="1" applyAlignment="1" applyProtection="1">
      <alignment horizontal="center" vertical="center"/>
    </xf>
    <xf numFmtId="0" fontId="61" fillId="8" borderId="5" xfId="0" applyFont="1" applyFill="1" applyBorder="1" applyAlignment="1" applyProtection="1">
      <alignment horizontal="center" vertical="center"/>
    </xf>
    <xf numFmtId="166" fontId="9" fillId="8" borderId="12" xfId="0" applyNumberFormat="1" applyFont="1" applyFill="1" applyBorder="1" applyAlignment="1" applyProtection="1">
      <alignment horizontal="center" vertical="center" wrapText="1"/>
    </xf>
    <xf numFmtId="166" fontId="9" fillId="8" borderId="5" xfId="0" applyNumberFormat="1" applyFont="1" applyFill="1" applyBorder="1" applyAlignment="1" applyProtection="1">
      <alignment horizontal="center" vertical="center" wrapText="1"/>
    </xf>
    <xf numFmtId="166" fontId="9" fillId="8" borderId="6" xfId="0" applyNumberFormat="1" applyFont="1" applyFill="1" applyBorder="1" applyAlignment="1" applyProtection="1">
      <alignment horizontal="center" vertical="center" wrapText="1"/>
    </xf>
    <xf numFmtId="166" fontId="9" fillId="6" borderId="53" xfId="0" applyNumberFormat="1" applyFont="1" applyFill="1" applyBorder="1" applyAlignment="1" applyProtection="1">
      <alignment horizontal="center" vertical="center" wrapText="1"/>
    </xf>
    <xf numFmtId="166" fontId="9" fillId="6" borderId="51" xfId="0" applyNumberFormat="1" applyFont="1" applyFill="1" applyBorder="1" applyAlignment="1" applyProtection="1">
      <alignment horizontal="center" vertical="center" wrapText="1"/>
    </xf>
    <xf numFmtId="166" fontId="9" fillId="6" borderId="54" xfId="0" applyNumberFormat="1" applyFont="1" applyFill="1" applyBorder="1" applyAlignment="1" applyProtection="1">
      <alignment horizontal="center" vertical="center" wrapText="1"/>
    </xf>
    <xf numFmtId="166" fontId="9" fillId="8" borderId="7" xfId="0" applyNumberFormat="1" applyFont="1" applyFill="1" applyBorder="1" applyAlignment="1" applyProtection="1">
      <alignment horizontal="center" vertical="center" wrapText="1"/>
    </xf>
    <xf numFmtId="166" fontId="9" fillId="8" borderId="8" xfId="0" applyNumberFormat="1" applyFont="1" applyFill="1" applyBorder="1" applyAlignment="1" applyProtection="1">
      <alignment horizontal="center" vertical="center" wrapText="1"/>
    </xf>
    <xf numFmtId="166" fontId="9" fillId="8" borderId="9" xfId="0" applyNumberFormat="1" applyFont="1" applyFill="1" applyBorder="1" applyAlignment="1" applyProtection="1">
      <alignment horizontal="center" vertical="center" wrapText="1"/>
    </xf>
    <xf numFmtId="1" fontId="9" fillId="8" borderId="12" xfId="0" applyNumberFormat="1" applyFont="1" applyFill="1" applyBorder="1" applyAlignment="1" applyProtection="1">
      <alignment horizontal="center" vertical="center"/>
    </xf>
    <xf numFmtId="165" fontId="9" fillId="8" borderId="5" xfId="0" applyNumberFormat="1" applyFont="1" applyFill="1" applyBorder="1" applyAlignment="1" applyProtection="1">
      <alignment horizontal="center" vertical="center"/>
    </xf>
    <xf numFmtId="173" fontId="9" fillId="8" borderId="5" xfId="0" applyNumberFormat="1" applyFont="1" applyFill="1" applyBorder="1" applyAlignment="1" applyProtection="1">
      <alignment horizontal="center" vertical="center"/>
    </xf>
    <xf numFmtId="167" fontId="9" fillId="8" borderId="5" xfId="0" applyNumberFormat="1" applyFont="1" applyFill="1" applyBorder="1" applyAlignment="1" applyProtection="1">
      <alignment horizontal="center" vertical="center"/>
    </xf>
    <xf numFmtId="0" fontId="36" fillId="8" borderId="5" xfId="0" applyFont="1" applyFill="1" applyBorder="1" applyAlignment="1" applyProtection="1">
      <alignment horizontal="center" vertical="center"/>
    </xf>
    <xf numFmtId="166" fontId="9" fillId="8" borderId="11" xfId="0" applyNumberFormat="1" applyFont="1" applyFill="1" applyBorder="1" applyAlignment="1" applyProtection="1">
      <alignment horizontal="center" vertical="center" wrapText="1"/>
    </xf>
    <xf numFmtId="166" fontId="9" fillId="8" borderId="33" xfId="0" applyNumberFormat="1" applyFont="1" applyFill="1" applyBorder="1" applyAlignment="1" applyProtection="1">
      <alignment horizontal="center" vertical="center" wrapText="1"/>
    </xf>
    <xf numFmtId="166" fontId="9" fillId="8" borderId="34" xfId="0" applyNumberFormat="1" applyFont="1" applyFill="1" applyBorder="1" applyAlignment="1" applyProtection="1">
      <alignment horizontal="center" vertical="center" wrapText="1"/>
    </xf>
    <xf numFmtId="1" fontId="9" fillId="8" borderId="3" xfId="0" applyNumberFormat="1" applyFont="1" applyFill="1" applyBorder="1" applyAlignment="1" applyProtection="1">
      <alignment horizontal="center" vertical="center"/>
    </xf>
    <xf numFmtId="166" fontId="10" fillId="8" borderId="2" xfId="0" applyNumberFormat="1" applyFont="1" applyFill="1" applyBorder="1" applyAlignment="1" applyProtection="1">
      <alignment horizontal="center" vertical="center" wrapText="1"/>
    </xf>
    <xf numFmtId="0" fontId="9" fillId="8" borderId="2" xfId="0" applyFont="1" applyFill="1" applyBorder="1" applyAlignment="1" applyProtection="1">
      <alignment horizontal="center" vertical="center"/>
    </xf>
    <xf numFmtId="173" fontId="9" fillId="8" borderId="2" xfId="0" applyNumberFormat="1" applyFont="1" applyFill="1" applyBorder="1" applyAlignment="1" applyProtection="1">
      <alignment horizontal="center" vertical="center"/>
    </xf>
    <xf numFmtId="2" fontId="9" fillId="8" borderId="2" xfId="0" applyNumberFormat="1" applyFont="1" applyFill="1" applyBorder="1" applyAlignment="1" applyProtection="1">
      <alignment horizontal="center" vertical="center"/>
    </xf>
    <xf numFmtId="167" fontId="9" fillId="8" borderId="2" xfId="0" applyNumberFormat="1" applyFont="1" applyFill="1" applyBorder="1" applyAlignment="1" applyProtection="1">
      <alignment horizontal="center" vertical="center"/>
    </xf>
    <xf numFmtId="184" fontId="37" fillId="3" borderId="2" xfId="0" quotePrefix="1" applyNumberFormat="1" applyFont="1" applyFill="1" applyBorder="1" applyAlignment="1" applyProtection="1">
      <alignment horizontal="center" vertical="center" wrapText="1"/>
    </xf>
    <xf numFmtId="187" fontId="9" fillId="3" borderId="2" xfId="0" quotePrefix="1" applyNumberFormat="1" applyFont="1" applyFill="1" applyBorder="1" applyAlignment="1" applyProtection="1">
      <alignment horizontal="center" vertical="center" wrapText="1"/>
    </xf>
    <xf numFmtId="49" fontId="63" fillId="0" borderId="0" xfId="0" applyNumberFormat="1" applyFont="1" applyAlignment="1" applyProtection="1">
      <alignment horizontal="center"/>
      <protection locked="0"/>
    </xf>
    <xf numFmtId="184" fontId="60" fillId="3" borderId="2" xfId="0" quotePrefix="1" applyNumberFormat="1" applyFont="1" applyFill="1" applyBorder="1" applyAlignment="1" applyProtection="1">
      <alignment horizontal="center" vertical="center" wrapText="1"/>
    </xf>
    <xf numFmtId="0" fontId="62" fillId="0" borderId="2" xfId="0" applyFont="1" applyBorder="1" applyAlignment="1" applyProtection="1">
      <alignment horizontal="center" vertical="center" wrapText="1"/>
    </xf>
    <xf numFmtId="0" fontId="62" fillId="0" borderId="21" xfId="0" applyFont="1" applyBorder="1" applyAlignment="1" applyProtection="1">
      <alignment horizontal="center" vertical="center" wrapText="1"/>
    </xf>
    <xf numFmtId="188" fontId="37" fillId="3" borderId="2" xfId="0" quotePrefix="1" applyNumberFormat="1" applyFont="1" applyFill="1" applyBorder="1" applyAlignment="1" applyProtection="1">
      <alignment horizontal="center" vertical="center" wrapText="1"/>
    </xf>
    <xf numFmtId="0" fontId="37" fillId="3" borderId="14" xfId="0" applyFont="1" applyFill="1" applyBorder="1" applyAlignment="1" applyProtection="1">
      <alignment horizontal="center" vertical="center" wrapText="1"/>
    </xf>
    <xf numFmtId="1" fontId="37" fillId="3" borderId="2" xfId="0" applyNumberFormat="1" applyFont="1" applyFill="1" applyBorder="1" applyAlignment="1" applyProtection="1">
      <alignment horizontal="center" vertical="center" wrapText="1"/>
    </xf>
    <xf numFmtId="187" fontId="37" fillId="0" borderId="2" xfId="0" quotePrefix="1" applyNumberFormat="1" applyFont="1" applyFill="1" applyBorder="1" applyAlignment="1" applyProtection="1">
      <alignment horizontal="center" vertical="center" wrapText="1"/>
    </xf>
    <xf numFmtId="166" fontId="37" fillId="3" borderId="2" xfId="0" applyNumberFormat="1" applyFont="1" applyFill="1" applyBorder="1" applyAlignment="1" applyProtection="1">
      <alignment horizontal="center" vertical="center" wrapText="1"/>
    </xf>
    <xf numFmtId="187" fontId="37" fillId="3" borderId="2" xfId="0" quotePrefix="1" applyNumberFormat="1" applyFont="1" applyFill="1" applyBorder="1" applyAlignment="1" applyProtection="1">
      <alignment horizontal="center" vertical="center" wrapText="1"/>
    </xf>
    <xf numFmtId="0" fontId="9" fillId="8" borderId="5" xfId="0" applyFont="1" applyFill="1" applyBorder="1" applyAlignment="1" applyProtection="1">
      <alignment horizontal="center" vertical="center"/>
    </xf>
    <xf numFmtId="0" fontId="9" fillId="8" borderId="6" xfId="0" applyFont="1" applyFill="1" applyBorder="1" applyAlignment="1" applyProtection="1">
      <alignment horizontal="center" vertical="center"/>
    </xf>
    <xf numFmtId="0" fontId="23" fillId="5" borderId="16" xfId="0" applyFont="1" applyFill="1" applyBorder="1" applyAlignment="1" applyProtection="1">
      <alignment horizontal="center" vertical="center"/>
    </xf>
    <xf numFmtId="0" fontId="23" fillId="5" borderId="18" xfId="0" applyFont="1" applyFill="1" applyBorder="1" applyAlignment="1" applyProtection="1">
      <alignment horizontal="center" vertical="center"/>
    </xf>
    <xf numFmtId="0" fontId="23" fillId="5" borderId="17" xfId="0" applyFont="1" applyFill="1" applyBorder="1" applyAlignment="1" applyProtection="1">
      <alignment horizontal="center" vertical="center"/>
    </xf>
    <xf numFmtId="0" fontId="9" fillId="6" borderId="53" xfId="0" applyFont="1" applyFill="1" applyBorder="1" applyAlignment="1" applyProtection="1">
      <alignment horizontal="center" vertical="center"/>
    </xf>
    <xf numFmtId="0" fontId="9" fillId="6" borderId="51" xfId="0" applyFont="1" applyFill="1" applyBorder="1" applyAlignment="1" applyProtection="1">
      <alignment horizontal="center" vertical="center"/>
    </xf>
    <xf numFmtId="0" fontId="9" fillId="6" borderId="65" xfId="0" applyFont="1" applyFill="1" applyBorder="1" applyAlignment="1" applyProtection="1">
      <alignment horizontal="center" vertical="center"/>
    </xf>
    <xf numFmtId="0" fontId="22" fillId="5" borderId="27" xfId="0" applyFont="1" applyFill="1" applyBorder="1" applyAlignment="1" applyProtection="1">
      <alignment horizontal="center" vertical="center"/>
    </xf>
    <xf numFmtId="0" fontId="22" fillId="5" borderId="25" xfId="0" applyFont="1" applyFill="1" applyBorder="1" applyAlignment="1" applyProtection="1">
      <alignment horizontal="center" vertical="center"/>
    </xf>
    <xf numFmtId="0" fontId="34" fillId="8" borderId="2" xfId="0" applyFont="1" applyFill="1" applyBorder="1" applyAlignment="1" applyProtection="1">
      <alignment horizontal="center" vertical="center"/>
    </xf>
    <xf numFmtId="0" fontId="36" fillId="8" borderId="2" xfId="0" applyFont="1" applyFill="1" applyBorder="1" applyAlignment="1" applyProtection="1">
      <alignment horizontal="center" vertical="center"/>
    </xf>
    <xf numFmtId="0" fontId="9" fillId="8" borderId="2" xfId="0" applyFont="1" applyFill="1" applyBorder="1" applyAlignment="1" applyProtection="1">
      <alignment horizontal="center" vertical="center" wrapText="1"/>
    </xf>
    <xf numFmtId="0" fontId="9" fillId="8" borderId="10" xfId="0" applyFont="1" applyFill="1" applyBorder="1" applyAlignment="1" applyProtection="1">
      <alignment horizontal="center" vertical="center" wrapText="1"/>
    </xf>
    <xf numFmtId="0" fontId="9" fillId="8" borderId="2" xfId="0" applyFont="1" applyFill="1" applyBorder="1" applyAlignment="1" applyProtection="1">
      <alignment horizontal="center" vertical="center"/>
    </xf>
    <xf numFmtId="0" fontId="9" fillId="8" borderId="10" xfId="0" applyFont="1" applyFill="1" applyBorder="1" applyAlignment="1" applyProtection="1">
      <alignment horizontal="center" vertical="center"/>
    </xf>
    <xf numFmtId="0" fontId="29" fillId="6" borderId="37" xfId="0" applyFont="1" applyFill="1" applyBorder="1" applyAlignment="1" applyProtection="1">
      <alignment horizontal="left" vertical="center" wrapText="1"/>
    </xf>
    <xf numFmtId="0" fontId="29" fillId="6" borderId="38" xfId="0" applyFont="1" applyFill="1" applyBorder="1" applyAlignment="1" applyProtection="1">
      <alignment horizontal="left" vertical="center" wrapText="1"/>
    </xf>
    <xf numFmtId="0" fontId="29" fillId="6" borderId="7" xfId="0" applyFont="1" applyFill="1" applyBorder="1" applyAlignment="1" applyProtection="1">
      <alignment horizontal="center" vertical="center" wrapText="1"/>
    </xf>
    <xf numFmtId="0" fontId="29" fillId="6" borderId="8" xfId="0" applyFont="1" applyFill="1" applyBorder="1" applyAlignment="1" applyProtection="1">
      <alignment horizontal="center" vertical="center" wrapText="1"/>
    </xf>
    <xf numFmtId="0" fontId="29" fillId="6" borderId="9" xfId="0" applyFont="1" applyFill="1" applyBorder="1" applyAlignment="1" applyProtection="1">
      <alignment horizontal="center" vertical="center" wrapText="1"/>
    </xf>
    <xf numFmtId="0" fontId="11" fillId="5" borderId="11" xfId="0" applyFont="1" applyFill="1" applyBorder="1" applyAlignment="1" applyProtection="1">
      <alignment horizontal="left" vertical="center" wrapText="1"/>
    </xf>
    <xf numFmtId="0" fontId="11" fillId="5" borderId="33" xfId="0" applyFont="1" applyFill="1" applyBorder="1" applyAlignment="1" applyProtection="1">
      <alignment horizontal="left" vertical="center" wrapText="1"/>
    </xf>
    <xf numFmtId="0" fontId="11" fillId="5" borderId="12" xfId="0" applyFont="1" applyFill="1" applyBorder="1" applyAlignment="1" applyProtection="1">
      <alignment horizontal="left" vertical="center" wrapText="1"/>
    </xf>
    <xf numFmtId="0" fontId="11" fillId="5" borderId="5" xfId="0" applyFont="1" applyFill="1" applyBorder="1" applyAlignment="1" applyProtection="1">
      <alignment horizontal="left" vertical="center" wrapText="1"/>
    </xf>
    <xf numFmtId="0" fontId="11" fillId="5" borderId="16"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9" fillId="6" borderId="1" xfId="0" applyFont="1" applyFill="1" applyBorder="1" applyAlignment="1" applyProtection="1">
      <alignment horizontal="center" wrapText="1"/>
    </xf>
    <xf numFmtId="0" fontId="29" fillId="6" borderId="1" xfId="0" applyFont="1" applyFill="1" applyBorder="1" applyAlignment="1" applyProtection="1">
      <alignment horizontal="center" wrapText="1"/>
    </xf>
    <xf numFmtId="0" fontId="29" fillId="6" borderId="52" xfId="0" applyFont="1" applyFill="1" applyBorder="1" applyAlignment="1" applyProtection="1">
      <alignment horizontal="center" wrapText="1"/>
    </xf>
    <xf numFmtId="0" fontId="23" fillId="5" borderId="22" xfId="0" applyFont="1" applyFill="1" applyBorder="1" applyAlignment="1" applyProtection="1">
      <alignment horizontal="center" vertical="center"/>
    </xf>
    <xf numFmtId="0" fontId="23" fillId="5" borderId="0" xfId="0" applyFont="1" applyFill="1" applyBorder="1" applyAlignment="1" applyProtection="1">
      <alignment horizontal="center" vertical="center"/>
    </xf>
    <xf numFmtId="0" fontId="28" fillId="5" borderId="16" xfId="0" applyFont="1"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28" fillId="5" borderId="31" xfId="0" applyFont="1" applyFill="1" applyBorder="1" applyAlignment="1" applyProtection="1">
      <alignment horizontal="center" vertical="center"/>
    </xf>
    <xf numFmtId="0" fontId="28" fillId="5" borderId="17"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29" fillId="6" borderId="47" xfId="0" applyFont="1" applyFill="1" applyBorder="1" applyAlignment="1" applyProtection="1">
      <alignment horizontal="left" wrapText="1"/>
    </xf>
    <xf numFmtId="0" fontId="29" fillId="6" borderId="41" xfId="0" applyFont="1" applyFill="1" applyBorder="1" applyAlignment="1" applyProtection="1">
      <alignment horizontal="left" wrapText="1"/>
    </xf>
    <xf numFmtId="0" fontId="29" fillId="6" borderId="16" xfId="0" applyFont="1" applyFill="1" applyBorder="1" applyAlignment="1" applyProtection="1">
      <alignment horizontal="center" vertical="center" wrapText="1"/>
    </xf>
    <xf numFmtId="0" fontId="29" fillId="6" borderId="17" xfId="0" applyFont="1" applyFill="1" applyBorder="1" applyAlignment="1" applyProtection="1">
      <alignment horizontal="center" vertical="center" wrapText="1"/>
    </xf>
    <xf numFmtId="0" fontId="29" fillId="8" borderId="56" xfId="0" applyFont="1" applyFill="1" applyBorder="1" applyAlignment="1" applyProtection="1">
      <alignment horizontal="center" vertical="center" wrapText="1"/>
    </xf>
    <xf numFmtId="0" fontId="29" fillId="8" borderId="24" xfId="0" applyFont="1" applyFill="1" applyBorder="1" applyAlignment="1" applyProtection="1">
      <alignment horizontal="center" vertical="center" wrapText="1"/>
    </xf>
    <xf numFmtId="0" fontId="11" fillId="5" borderId="27" xfId="0" applyFont="1" applyFill="1" applyBorder="1" applyAlignment="1" applyProtection="1">
      <alignment horizontal="center" vertical="center"/>
    </xf>
    <xf numFmtId="0" fontId="29" fillId="6" borderId="31" xfId="0" applyFont="1" applyFill="1" applyBorder="1" applyAlignment="1" applyProtection="1">
      <alignment horizontal="left" vertical="center" wrapText="1"/>
    </xf>
    <xf numFmtId="0" fontId="29" fillId="6" borderId="32" xfId="0" applyFont="1" applyFill="1" applyBorder="1" applyAlignment="1" applyProtection="1">
      <alignment horizontal="left" vertical="center" wrapText="1"/>
    </xf>
    <xf numFmtId="166" fontId="29" fillId="6" borderId="31" xfId="0" applyNumberFormat="1" applyFont="1" applyFill="1" applyBorder="1" applyAlignment="1" applyProtection="1">
      <alignment horizontal="left" vertical="center" wrapText="1"/>
    </xf>
    <xf numFmtId="166" fontId="29" fillId="6" borderId="32" xfId="0" applyNumberFormat="1" applyFont="1" applyFill="1" applyBorder="1" applyAlignment="1" applyProtection="1">
      <alignment horizontal="left" vertical="center" wrapText="1"/>
    </xf>
    <xf numFmtId="0" fontId="11" fillId="15" borderId="7" xfId="0" applyFont="1" applyFill="1" applyBorder="1" applyAlignment="1" applyProtection="1">
      <alignment horizontal="center" vertical="center"/>
    </xf>
    <xf numFmtId="0" fontId="11" fillId="15" borderId="8" xfId="0" applyFont="1" applyFill="1" applyBorder="1" applyAlignment="1" applyProtection="1">
      <alignment horizontal="center" vertical="center"/>
    </xf>
    <xf numFmtId="0" fontId="11" fillId="15" borderId="9" xfId="0" applyFont="1" applyFill="1" applyBorder="1" applyAlignment="1" applyProtection="1">
      <alignment horizontal="center" vertical="center"/>
    </xf>
    <xf numFmtId="0" fontId="18" fillId="15" borderId="16" xfId="0" applyFont="1" applyFill="1" applyBorder="1" applyAlignment="1" applyProtection="1">
      <alignment horizontal="center" vertical="center" wrapText="1"/>
    </xf>
    <xf numFmtId="0" fontId="18" fillId="15" borderId="18" xfId="0" applyFont="1" applyFill="1" applyBorder="1" applyAlignment="1" applyProtection="1">
      <alignment horizontal="center" vertical="center" wrapText="1"/>
    </xf>
    <xf numFmtId="0" fontId="29" fillId="6" borderId="3" xfId="0" applyFont="1" applyFill="1" applyBorder="1" applyAlignment="1" applyProtection="1">
      <alignment horizontal="center" vertical="center"/>
    </xf>
    <xf numFmtId="0" fontId="29" fillId="6" borderId="2" xfId="0" applyFont="1" applyFill="1" applyBorder="1" applyAlignment="1" applyProtection="1">
      <alignment horizontal="center" vertical="center"/>
    </xf>
    <xf numFmtId="164" fontId="14" fillId="11" borderId="16" xfId="0" applyNumberFormat="1" applyFont="1" applyFill="1" applyBorder="1" applyAlignment="1" applyProtection="1">
      <alignment horizontal="center" vertical="center"/>
      <protection locked="0" hidden="1"/>
    </xf>
    <xf numFmtId="0" fontId="14" fillId="11" borderId="17" xfId="0" applyFont="1" applyFill="1" applyBorder="1" applyAlignment="1" applyProtection="1">
      <alignment horizontal="center" vertical="center"/>
      <protection locked="0" hidden="1"/>
    </xf>
    <xf numFmtId="0" fontId="29" fillId="6" borderId="12" xfId="0" applyFont="1" applyFill="1" applyBorder="1" applyAlignment="1" applyProtection="1">
      <alignment horizontal="center" vertical="center"/>
    </xf>
    <xf numFmtId="0" fontId="13" fillId="6" borderId="3" xfId="0" applyFont="1" applyFill="1" applyBorder="1" applyAlignment="1" applyProtection="1">
      <alignment horizontal="left" vertical="center" wrapText="1"/>
    </xf>
    <xf numFmtId="0" fontId="13" fillId="6" borderId="2" xfId="0" applyFont="1" applyFill="1" applyBorder="1" applyAlignment="1" applyProtection="1">
      <alignment horizontal="left" vertical="center" wrapText="1"/>
    </xf>
    <xf numFmtId="0" fontId="13" fillId="6" borderId="12" xfId="0" applyFont="1" applyFill="1" applyBorder="1" applyAlignment="1" applyProtection="1">
      <alignment horizontal="left" vertical="center" wrapText="1"/>
    </xf>
    <xf numFmtId="0" fontId="13" fillId="6" borderId="5" xfId="0" applyFont="1" applyFill="1" applyBorder="1" applyAlignment="1" applyProtection="1">
      <alignment horizontal="left" vertical="center" wrapText="1"/>
    </xf>
    <xf numFmtId="0" fontId="11" fillId="5" borderId="26" xfId="0" applyFont="1" applyFill="1" applyBorder="1" applyAlignment="1" applyProtection="1">
      <alignment horizontal="center" vertical="center"/>
    </xf>
    <xf numFmtId="0" fontId="11" fillId="5" borderId="25" xfId="0" applyFont="1" applyFill="1" applyBorder="1" applyAlignment="1" applyProtection="1">
      <alignment horizontal="center" vertical="center"/>
    </xf>
    <xf numFmtId="1" fontId="40" fillId="9" borderId="13" xfId="0" applyNumberFormat="1" applyFont="1" applyFill="1" applyBorder="1" applyAlignment="1" applyProtection="1">
      <alignment horizontal="center" vertical="center" wrapText="1"/>
    </xf>
    <xf numFmtId="0" fontId="0" fillId="0" borderId="41" xfId="0" applyBorder="1" applyAlignment="1">
      <alignment horizontal="center" vertical="center" wrapText="1"/>
    </xf>
    <xf numFmtId="0" fontId="18" fillId="5" borderId="12"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3" fillId="6" borderId="38" xfId="0" applyFont="1" applyFill="1" applyBorder="1" applyAlignment="1" applyProtection="1">
      <alignment horizontal="center" vertical="center" wrapText="1"/>
    </xf>
    <xf numFmtId="0" fontId="13" fillId="6" borderId="5"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xf>
    <xf numFmtId="0" fontId="11" fillId="5" borderId="51" xfId="0" applyFont="1" applyFill="1" applyBorder="1" applyAlignment="1" applyProtection="1">
      <alignment horizontal="center" vertical="center"/>
    </xf>
    <xf numFmtId="0" fontId="11" fillId="5" borderId="54"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9" fillId="3" borderId="31" xfId="0" applyFont="1" applyFill="1" applyBorder="1" applyAlignment="1" applyProtection="1">
      <alignment horizontal="center"/>
    </xf>
    <xf numFmtId="0" fontId="19" fillId="0" borderId="1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9" fillId="14" borderId="26" xfId="2" applyNumberFormat="1" applyBorder="1" applyAlignment="1" applyProtection="1">
      <alignment horizontal="center" vertical="center"/>
      <protection locked="0" hidden="1"/>
    </xf>
    <xf numFmtId="0" fontId="9" fillId="14" borderId="25" xfId="2" applyNumberFormat="1" applyBorder="1" applyAlignment="1" applyProtection="1">
      <alignment horizontal="center" vertical="center"/>
      <protection locked="0" hidden="1"/>
    </xf>
    <xf numFmtId="0" fontId="9" fillId="14" borderId="56" xfId="2" applyNumberFormat="1" applyBorder="1" applyAlignment="1" applyProtection="1">
      <alignment horizontal="center" vertical="center"/>
      <protection locked="0" hidden="1"/>
    </xf>
    <xf numFmtId="0" fontId="9" fillId="14" borderId="24" xfId="2" applyNumberFormat="1" applyBorder="1" applyAlignment="1" applyProtection="1">
      <alignment horizontal="center" vertical="center"/>
      <protection locked="0" hidden="1"/>
    </xf>
    <xf numFmtId="0" fontId="13" fillId="6" borderId="37" xfId="0" applyFont="1" applyFill="1" applyBorder="1" applyAlignment="1" applyProtection="1">
      <alignment horizontal="left" vertical="center" wrapText="1"/>
    </xf>
    <xf numFmtId="0" fontId="13" fillId="6" borderId="38" xfId="0" applyFont="1" applyFill="1" applyBorder="1" applyAlignment="1" applyProtection="1">
      <alignment horizontal="left" vertical="center" wrapText="1"/>
    </xf>
    <xf numFmtId="0" fontId="34"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wrapText="1"/>
    </xf>
    <xf numFmtId="0" fontId="9" fillId="6" borderId="10"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29" fillId="8" borderId="16" xfId="0" applyFont="1" applyFill="1" applyBorder="1" applyAlignment="1" applyProtection="1">
      <alignment horizontal="center" vertical="center" wrapText="1"/>
    </xf>
    <xf numFmtId="0" fontId="29" fillId="8" borderId="17" xfId="0" applyFont="1" applyFill="1" applyBorder="1" applyAlignment="1" applyProtection="1">
      <alignment horizontal="center" vertical="center" wrapText="1"/>
    </xf>
    <xf numFmtId="0" fontId="9" fillId="24" borderId="5" xfId="0" applyFont="1" applyFill="1" applyBorder="1" applyAlignment="1" applyProtection="1">
      <alignment horizontal="center" vertical="center"/>
    </xf>
    <xf numFmtId="0" fontId="9" fillId="24" borderId="6" xfId="0" applyFont="1" applyFill="1" applyBorder="1" applyAlignment="1" applyProtection="1">
      <alignment horizontal="center" vertical="center"/>
    </xf>
    <xf numFmtId="0" fontId="29" fillId="6" borderId="26" xfId="0" applyFont="1" applyFill="1" applyBorder="1" applyAlignment="1" applyProtection="1">
      <alignment horizontal="center" vertical="center" wrapText="1"/>
    </xf>
    <xf numFmtId="0" fontId="29" fillId="6" borderId="25" xfId="0" applyFont="1" applyFill="1" applyBorder="1" applyAlignment="1" applyProtection="1">
      <alignment horizontal="center" vertical="center" wrapText="1"/>
    </xf>
    <xf numFmtId="0" fontId="58"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56" fillId="22" borderId="33" xfId="0" applyFont="1" applyFill="1" applyBorder="1" applyAlignment="1" applyProtection="1">
      <alignment horizontal="center" vertical="center"/>
    </xf>
    <xf numFmtId="0" fontId="56" fillId="22" borderId="2" xfId="0" applyFont="1" applyFill="1" applyBorder="1" applyAlignment="1" applyProtection="1">
      <alignment horizontal="center" vertical="center"/>
    </xf>
    <xf numFmtId="0" fontId="56" fillId="22" borderId="5" xfId="0" applyFont="1" applyFill="1" applyBorder="1" applyAlignment="1" applyProtection="1">
      <alignment horizontal="center" vertical="center"/>
    </xf>
    <xf numFmtId="49" fontId="58"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166" fontId="58"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58"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 fontId="58"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164" fontId="58" fillId="22" borderId="2" xfId="0" applyNumberFormat="1" applyFont="1" applyFill="1" applyBorder="1" applyAlignment="1" applyProtection="1">
      <alignment horizontal="center" vertical="center" wrapText="1"/>
    </xf>
    <xf numFmtId="164" fontId="58"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0" fontId="58" fillId="22" borderId="33" xfId="0" applyFont="1" applyFill="1" applyBorder="1" applyAlignment="1" applyProtection="1">
      <alignment horizontal="center" vertical="center" wrapText="1"/>
    </xf>
    <xf numFmtId="164" fontId="58" fillId="22" borderId="33" xfId="0" applyNumberFormat="1" applyFont="1" applyFill="1" applyBorder="1" applyAlignment="1" applyProtection="1">
      <alignment horizontal="center" vertical="center" wrapText="1"/>
    </xf>
    <xf numFmtId="164" fontId="58" fillId="22" borderId="34" xfId="0" applyNumberFormat="1" applyFont="1" applyFill="1" applyBorder="1" applyAlignment="1" applyProtection="1">
      <alignment horizontal="center" vertical="center" wrapText="1"/>
    </xf>
    <xf numFmtId="164" fontId="56" fillId="0" borderId="33" xfId="0" applyNumberFormat="1" applyFont="1" applyBorder="1" applyAlignment="1" applyProtection="1">
      <alignment horizontal="center" vertical="center" wrapText="1"/>
    </xf>
    <xf numFmtId="164" fontId="56" fillId="0" borderId="2" xfId="0" applyNumberFormat="1" applyFont="1" applyBorder="1" applyAlignment="1" applyProtection="1">
      <alignment horizontal="center" vertical="center" wrapText="1"/>
    </xf>
    <xf numFmtId="164" fontId="56" fillId="0" borderId="5" xfId="0" applyNumberFormat="1" applyFont="1" applyBorder="1" applyAlignment="1" applyProtection="1">
      <alignment horizontal="center" vertical="center" wrapText="1"/>
    </xf>
    <xf numFmtId="0" fontId="56" fillId="0" borderId="34" xfId="0" applyFont="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6" fillId="0" borderId="6" xfId="0" applyFont="1" applyBorder="1" applyAlignment="1" applyProtection="1">
      <alignment horizontal="center" vertical="center" wrapText="1"/>
    </xf>
    <xf numFmtId="3" fontId="58"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3" fontId="58" fillId="22" borderId="51" xfId="0" applyNumberFormat="1" applyFont="1" applyFill="1" applyBorder="1" applyAlignment="1" applyProtection="1">
      <alignment horizontal="center" vertical="center" wrapText="1"/>
    </xf>
    <xf numFmtId="0" fontId="58" fillId="22" borderId="53" xfId="0" applyFont="1" applyFill="1" applyBorder="1" applyAlignment="1" applyProtection="1">
      <alignment horizontal="center" vertical="center" wrapText="1"/>
    </xf>
    <xf numFmtId="0" fontId="58" fillId="22" borderId="63" xfId="0" applyFont="1" applyFill="1" applyBorder="1" applyAlignment="1" applyProtection="1">
      <alignment horizontal="center" vertical="center" wrapText="1"/>
    </xf>
    <xf numFmtId="0" fontId="58" fillId="22" borderId="44" xfId="0" applyFont="1" applyFill="1" applyBorder="1" applyAlignment="1" applyProtection="1">
      <alignment horizontal="center" vertical="center" wrapText="1"/>
    </xf>
    <xf numFmtId="4" fontId="58" fillId="22" borderId="21" xfId="0" applyNumberFormat="1" applyFont="1" applyFill="1" applyBorder="1" applyAlignment="1" applyProtection="1">
      <alignment horizontal="center" vertical="center" wrapText="1"/>
    </xf>
    <xf numFmtId="3" fontId="58" fillId="22" borderId="21" xfId="0" applyNumberFormat="1" applyFont="1" applyFill="1" applyBorder="1" applyAlignment="1" applyProtection="1">
      <alignment horizontal="center" vertical="center" wrapText="1"/>
    </xf>
    <xf numFmtId="164" fontId="58" fillId="22" borderId="21" xfId="0" applyNumberFormat="1" applyFont="1" applyFill="1" applyBorder="1" applyAlignment="1" applyProtection="1">
      <alignment horizontal="center" vertical="center" wrapText="1"/>
    </xf>
    <xf numFmtId="14" fontId="58"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0" fontId="56" fillId="22" borderId="51" xfId="0" applyFont="1" applyFill="1" applyBorder="1" applyAlignment="1" applyProtection="1">
      <alignment horizontal="center" vertical="center"/>
    </xf>
    <xf numFmtId="0" fontId="56" fillId="22" borderId="28" xfId="0" applyFont="1" applyFill="1" applyBorder="1" applyAlignment="1" applyProtection="1">
      <alignment horizontal="center" vertical="center"/>
    </xf>
    <xf numFmtId="0" fontId="56" fillId="22" borderId="50" xfId="0" applyFont="1" applyFill="1" applyBorder="1" applyAlignment="1" applyProtection="1">
      <alignment horizontal="center" vertical="center"/>
    </xf>
    <xf numFmtId="0" fontId="58" fillId="22" borderId="51" xfId="0" applyFont="1" applyFill="1" applyBorder="1" applyAlignment="1" applyProtection="1">
      <alignment horizontal="center" vertical="center"/>
    </xf>
    <xf numFmtId="0" fontId="58" fillId="22" borderId="28" xfId="0" applyFont="1" applyFill="1" applyBorder="1" applyAlignment="1" applyProtection="1">
      <alignment horizontal="center" vertical="center"/>
    </xf>
    <xf numFmtId="0" fontId="58" fillId="22" borderId="1" xfId="0" applyFont="1" applyFill="1" applyBorder="1" applyAlignment="1" applyProtection="1">
      <alignment horizontal="center" vertical="center"/>
    </xf>
    <xf numFmtId="164" fontId="58" fillId="22" borderId="51" xfId="0" applyNumberFormat="1" applyFont="1" applyFill="1" applyBorder="1" applyAlignment="1" applyProtection="1">
      <alignment horizontal="center" vertical="center"/>
    </xf>
    <xf numFmtId="164" fontId="58" fillId="22" borderId="28" xfId="0" applyNumberFormat="1" applyFont="1" applyFill="1" applyBorder="1" applyAlignment="1" applyProtection="1">
      <alignment horizontal="center" vertical="center"/>
    </xf>
    <xf numFmtId="164" fontId="58" fillId="22" borderId="1" xfId="0" applyNumberFormat="1" applyFont="1" applyFill="1" applyBorder="1" applyAlignment="1" applyProtection="1">
      <alignment horizontal="center" vertical="center"/>
    </xf>
    <xf numFmtId="0" fontId="58" fillId="22" borderId="21" xfId="0" applyFont="1" applyFill="1" applyBorder="1" applyAlignment="1" applyProtection="1">
      <alignment horizontal="center" vertical="center"/>
    </xf>
    <xf numFmtId="0" fontId="58" fillId="22" borderId="50" xfId="0" applyFont="1" applyFill="1" applyBorder="1" applyAlignment="1" applyProtection="1">
      <alignment horizontal="center" vertical="center"/>
    </xf>
    <xf numFmtId="164" fontId="58" fillId="22" borderId="21" xfId="0" applyNumberFormat="1" applyFont="1" applyFill="1" applyBorder="1" applyAlignment="1" applyProtection="1">
      <alignment horizontal="center" vertical="center"/>
    </xf>
    <xf numFmtId="164" fontId="58" fillId="22" borderId="50" xfId="0" applyNumberFormat="1" applyFont="1" applyFill="1" applyBorder="1" applyAlignment="1" applyProtection="1">
      <alignment horizontal="center" vertical="center"/>
    </xf>
    <xf numFmtId="0" fontId="44" fillId="12" borderId="26" xfId="0" applyFont="1" applyFill="1" applyBorder="1" applyAlignment="1">
      <alignment horizontal="center" vertical="center"/>
    </xf>
    <xf numFmtId="0" fontId="44" fillId="12" borderId="27" xfId="0"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56" xfId="0" applyFont="1" applyFill="1" applyBorder="1" applyAlignment="1">
      <alignment horizontal="center" vertical="center"/>
    </xf>
    <xf numFmtId="0" fontId="44" fillId="12" borderId="29" xfId="0" applyFont="1" applyFill="1" applyBorder="1" applyAlignment="1">
      <alignment horizontal="center" vertical="center"/>
    </xf>
    <xf numFmtId="0" fontId="44" fillId="12" borderId="24" xfId="0" applyFont="1" applyFill="1" applyBorder="1" applyAlignment="1">
      <alignment horizontal="center" vertical="center"/>
    </xf>
    <xf numFmtId="0" fontId="44" fillId="12" borderId="26" xfId="0" applyFont="1" applyFill="1" applyBorder="1" applyAlignment="1" applyProtection="1">
      <alignment horizontal="center" vertical="center" wrapText="1"/>
    </xf>
    <xf numFmtId="0" fontId="44" fillId="12" borderId="27" xfId="0" applyFont="1" applyFill="1" applyBorder="1" applyAlignment="1" applyProtection="1">
      <alignment horizontal="center" vertical="center" wrapText="1"/>
    </xf>
    <xf numFmtId="0" fontId="44" fillId="12" borderId="25" xfId="0" applyFont="1" applyFill="1" applyBorder="1" applyAlignment="1" applyProtection="1">
      <alignment horizontal="center" vertical="center" wrapText="1"/>
    </xf>
    <xf numFmtId="0" fontId="44" fillId="12" borderId="56" xfId="0" applyFont="1" applyFill="1" applyBorder="1" applyAlignment="1" applyProtection="1">
      <alignment horizontal="center" vertical="center" wrapText="1"/>
    </xf>
    <xf numFmtId="0" fontId="44" fillId="12" borderId="29" xfId="0" applyFont="1" applyFill="1" applyBorder="1" applyAlignment="1" applyProtection="1">
      <alignment horizontal="center" vertical="center" wrapText="1"/>
    </xf>
    <xf numFmtId="0" fontId="44" fillId="12" borderId="24" xfId="0" applyFont="1" applyFill="1" applyBorder="1" applyAlignment="1" applyProtection="1">
      <alignment horizontal="center" vertical="center" wrapText="1"/>
    </xf>
    <xf numFmtId="0" fontId="47" fillId="8" borderId="11" xfId="0" applyFont="1" applyFill="1" applyBorder="1" applyAlignment="1">
      <alignment horizontal="center" vertical="center"/>
    </xf>
    <xf numFmtId="0" fontId="47" fillId="8" borderId="12" xfId="0" applyFont="1" applyFill="1" applyBorder="1" applyAlignment="1">
      <alignment horizontal="center" vertical="center"/>
    </xf>
    <xf numFmtId="0" fontId="47" fillId="8" borderId="33" xfId="0" applyFont="1" applyFill="1" applyBorder="1" applyAlignment="1">
      <alignment horizontal="center" vertical="center" wrapText="1"/>
    </xf>
    <xf numFmtId="0" fontId="47" fillId="8" borderId="5"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3" fillId="8" borderId="5" xfId="0" applyFont="1" applyFill="1" applyBorder="1" applyAlignment="1">
      <alignment horizontal="center" vertical="center" wrapText="1"/>
    </xf>
    <xf numFmtId="2" fontId="47" fillId="8" borderId="34" xfId="1" applyNumberFormat="1" applyFont="1" applyFill="1" applyBorder="1" applyAlignment="1" applyProtection="1">
      <alignment horizontal="center" vertical="center" wrapText="1"/>
      <protection hidden="1"/>
    </xf>
    <xf numFmtId="2" fontId="47" fillId="8" borderId="6" xfId="1" applyNumberFormat="1" applyFont="1" applyFill="1" applyBorder="1" applyAlignment="1" applyProtection="1">
      <alignment horizontal="center" vertical="center" wrapText="1"/>
      <protection hidden="1"/>
    </xf>
    <xf numFmtId="0" fontId="47" fillId="3" borderId="0" xfId="0" applyFont="1" applyFill="1" applyBorder="1" applyAlignment="1" applyProtection="1">
      <alignment horizontal="center" vertical="center" wrapText="1"/>
    </xf>
    <xf numFmtId="2" fontId="47" fillId="8" borderId="11" xfId="1" applyNumberFormat="1" applyFont="1" applyFill="1" applyBorder="1" applyAlignment="1" applyProtection="1">
      <alignment horizontal="center" vertical="center" wrapText="1"/>
      <protection hidden="1"/>
    </xf>
    <xf numFmtId="2" fontId="47" fillId="8" borderId="12" xfId="1" applyNumberFormat="1" applyFont="1" applyFill="1" applyBorder="1" applyAlignment="1" applyProtection="1">
      <alignment horizontal="center" vertical="center" wrapText="1"/>
      <protection hidden="1"/>
    </xf>
    <xf numFmtId="2" fontId="47" fillId="8" borderId="33" xfId="1" applyNumberFormat="1" applyFont="1" applyFill="1" applyBorder="1" applyAlignment="1" applyProtection="1">
      <alignment horizontal="center" vertical="center" wrapText="1"/>
      <protection hidden="1"/>
    </xf>
    <xf numFmtId="2" fontId="47" fillId="8" borderId="5" xfId="1" applyNumberFormat="1" applyFont="1" applyFill="1" applyBorder="1" applyAlignment="1" applyProtection="1">
      <alignment horizontal="center" vertical="center" wrapText="1"/>
      <protection hidden="1"/>
    </xf>
    <xf numFmtId="0" fontId="44" fillId="12" borderId="11" xfId="0" applyFont="1" applyFill="1" applyBorder="1" applyAlignment="1" applyProtection="1">
      <alignment horizontal="center" vertical="center" wrapText="1"/>
    </xf>
    <xf numFmtId="0" fontId="44" fillId="12" borderId="33" xfId="0" applyFont="1" applyFill="1" applyBorder="1" applyAlignment="1" applyProtection="1">
      <alignment horizontal="center" vertical="center" wrapText="1"/>
    </xf>
    <xf numFmtId="0" fontId="44" fillId="12" borderId="34" xfId="0" applyFont="1" applyFill="1" applyBorder="1" applyAlignment="1" applyProtection="1">
      <alignment horizontal="center" vertical="center" wrapText="1"/>
    </xf>
    <xf numFmtId="0" fontId="44" fillId="12" borderId="12" xfId="0" applyFont="1" applyFill="1" applyBorder="1" applyAlignment="1" applyProtection="1">
      <alignment horizontal="center" vertical="center" wrapText="1"/>
    </xf>
    <xf numFmtId="0" fontId="44" fillId="12" borderId="5" xfId="0" applyFont="1" applyFill="1" applyBorder="1" applyAlignment="1" applyProtection="1">
      <alignment horizontal="center" vertical="center" wrapText="1"/>
    </xf>
    <xf numFmtId="0" fontId="44" fillId="12" borderId="6" xfId="0" applyFont="1" applyFill="1" applyBorder="1" applyAlignment="1" applyProtection="1">
      <alignment horizontal="center" vertical="center" wrapText="1"/>
    </xf>
    <xf numFmtId="0" fontId="47" fillId="8" borderId="33" xfId="0" applyFont="1" applyFill="1" applyBorder="1" applyAlignment="1">
      <alignment horizontal="center" vertical="center"/>
    </xf>
    <xf numFmtId="0" fontId="47" fillId="8" borderId="5" xfId="0" applyFont="1" applyFill="1" applyBorder="1" applyAlignment="1">
      <alignment horizontal="center" vertical="center"/>
    </xf>
    <xf numFmtId="0" fontId="47" fillId="8" borderId="34" xfId="0" applyFont="1" applyFill="1" applyBorder="1" applyAlignment="1">
      <alignment horizontal="center" vertical="center" wrapText="1"/>
    </xf>
    <xf numFmtId="0" fontId="47" fillId="8" borderId="6" xfId="0" applyFont="1" applyFill="1" applyBorder="1" applyAlignment="1">
      <alignment horizontal="center" vertical="center" wrapText="1"/>
    </xf>
    <xf numFmtId="0" fontId="47" fillId="8" borderId="16" xfId="0" applyFont="1" applyFill="1" applyBorder="1" applyAlignment="1">
      <alignment horizontal="center" vertical="center"/>
    </xf>
    <xf numFmtId="0" fontId="47" fillId="8" borderId="18" xfId="0" applyFont="1" applyFill="1" applyBorder="1" applyAlignment="1">
      <alignment horizontal="center" vertical="center"/>
    </xf>
    <xf numFmtId="0" fontId="47" fillId="8" borderId="17" xfId="0" applyFont="1" applyFill="1" applyBorder="1" applyAlignment="1">
      <alignment horizontal="center" vertical="center"/>
    </xf>
    <xf numFmtId="0" fontId="34" fillId="12" borderId="26" xfId="0" applyFont="1" applyFill="1" applyBorder="1" applyAlignment="1">
      <alignment horizontal="center" vertical="center"/>
    </xf>
    <xf numFmtId="0" fontId="34" fillId="12" borderId="27" xfId="0" applyFont="1" applyFill="1" applyBorder="1" applyAlignment="1">
      <alignment horizontal="center" vertical="center"/>
    </xf>
    <xf numFmtId="0" fontId="34" fillId="12" borderId="25" xfId="0" applyFont="1" applyFill="1" applyBorder="1" applyAlignment="1">
      <alignment horizontal="center" vertical="center"/>
    </xf>
    <xf numFmtId="0" fontId="34" fillId="12" borderId="56" xfId="0" applyFont="1" applyFill="1" applyBorder="1" applyAlignment="1">
      <alignment horizontal="center" vertical="center"/>
    </xf>
    <xf numFmtId="0" fontId="34" fillId="12" borderId="29" xfId="0" applyFont="1" applyFill="1" applyBorder="1" applyAlignment="1">
      <alignment horizontal="center" vertical="center"/>
    </xf>
    <xf numFmtId="0" fontId="34" fillId="12" borderId="24" xfId="0" applyFont="1" applyFill="1" applyBorder="1" applyAlignment="1">
      <alignment horizontal="center" vertical="center"/>
    </xf>
    <xf numFmtId="0" fontId="13" fillId="8" borderId="33" xfId="0" applyFont="1" applyFill="1" applyBorder="1" applyAlignment="1">
      <alignment horizontal="center" vertical="center"/>
    </xf>
    <xf numFmtId="0" fontId="13" fillId="8" borderId="5" xfId="0" applyFont="1" applyFill="1" applyBorder="1" applyAlignment="1">
      <alignment horizontal="center" vertical="center"/>
    </xf>
    <xf numFmtId="0" fontId="14" fillId="21" borderId="55" xfId="0" applyFont="1" applyFill="1" applyBorder="1" applyAlignment="1" applyProtection="1">
      <alignment horizontal="center" vertical="center" wrapText="1"/>
    </xf>
    <xf numFmtId="0" fontId="14" fillId="21" borderId="62" xfId="0" applyFont="1" applyFill="1" applyBorder="1" applyAlignment="1" applyProtection="1">
      <alignment horizontal="center" vertical="center" wrapText="1"/>
    </xf>
    <xf numFmtId="0" fontId="14" fillId="21" borderId="52" xfId="0" applyFont="1" applyFill="1" applyBorder="1" applyAlignment="1" applyProtection="1">
      <alignment horizontal="center" vertical="center" wrapText="1"/>
    </xf>
    <xf numFmtId="0" fontId="14" fillId="21" borderId="35" xfId="0" applyFont="1" applyFill="1" applyBorder="1" applyAlignment="1" applyProtection="1">
      <alignment horizontal="center" vertical="center" wrapText="1"/>
    </xf>
    <xf numFmtId="14" fontId="58" fillId="22" borderId="54" xfId="0" applyNumberFormat="1" applyFont="1" applyFill="1" applyBorder="1" applyAlignment="1" applyProtection="1">
      <alignment horizontal="center" vertical="center"/>
    </xf>
    <xf numFmtId="14" fontId="58" fillId="22" borderId="61" xfId="0" applyNumberFormat="1" applyFont="1" applyFill="1" applyBorder="1" applyAlignment="1" applyProtection="1">
      <alignment horizontal="center" vertical="center"/>
    </xf>
    <xf numFmtId="14" fontId="58" fillId="22" borderId="52" xfId="0" applyNumberFormat="1" applyFont="1" applyFill="1" applyBorder="1" applyAlignment="1" applyProtection="1">
      <alignment horizontal="center" vertical="center"/>
    </xf>
    <xf numFmtId="164" fontId="56" fillId="0" borderId="1" xfId="0" applyNumberFormat="1" applyFont="1" applyBorder="1" applyAlignment="1" applyProtection="1">
      <alignment horizontal="center" vertical="center" wrapText="1"/>
    </xf>
    <xf numFmtId="0" fontId="56" fillId="0" borderId="52" xfId="0" applyFont="1" applyBorder="1" applyAlignment="1" applyProtection="1">
      <alignment horizontal="center" vertical="center" wrapText="1"/>
    </xf>
    <xf numFmtId="14" fontId="58" fillId="22" borderId="35" xfId="0" applyNumberFormat="1" applyFont="1" applyFill="1" applyBorder="1" applyAlignment="1" applyProtection="1">
      <alignment horizontal="center" vertical="center"/>
    </xf>
    <xf numFmtId="0" fontId="58" fillId="22" borderId="35" xfId="0" applyFont="1" applyFill="1" applyBorder="1" applyAlignment="1" applyProtection="1">
      <alignment horizontal="center" vertical="center"/>
    </xf>
    <xf numFmtId="0" fontId="58" fillId="22" borderId="61" xfId="0" applyFont="1" applyFill="1" applyBorder="1" applyAlignment="1" applyProtection="1">
      <alignment horizontal="center" vertical="center"/>
    </xf>
    <xf numFmtId="0" fontId="58" fillId="22" borderId="57" xfId="0" applyFont="1" applyFill="1" applyBorder="1" applyAlignment="1" applyProtection="1">
      <alignment horizontal="center" vertical="center"/>
    </xf>
    <xf numFmtId="0" fontId="14" fillId="21" borderId="1" xfId="0" applyFont="1" applyFill="1" applyBorder="1" applyAlignment="1" applyProtection="1">
      <alignment horizontal="center" vertical="center" wrapText="1"/>
    </xf>
    <xf numFmtId="0" fontId="14" fillId="21" borderId="21" xfId="0" applyFont="1" applyFill="1" applyBorder="1" applyAlignment="1" applyProtection="1">
      <alignment horizontal="center" vertical="center" wrapText="1"/>
    </xf>
    <xf numFmtId="0" fontId="56" fillId="21" borderId="64" xfId="0" applyFont="1" applyFill="1" applyBorder="1" applyAlignment="1" applyProtection="1">
      <alignment horizontal="center" vertical="center"/>
    </xf>
    <xf numFmtId="0" fontId="14" fillId="21" borderId="22" xfId="0" applyFont="1" applyFill="1" applyBorder="1" applyAlignment="1" applyProtection="1">
      <alignment horizontal="center" vertical="center" wrapText="1"/>
    </xf>
    <xf numFmtId="0" fontId="14" fillId="21" borderId="0" xfId="0" applyFont="1" applyFill="1" applyBorder="1" applyAlignment="1" applyProtection="1">
      <alignment horizontal="center" vertical="center" wrapText="1"/>
    </xf>
    <xf numFmtId="0" fontId="14" fillId="21" borderId="30" xfId="0" applyFont="1" applyFill="1" applyBorder="1" applyAlignment="1" applyProtection="1">
      <alignment horizontal="center" vertical="center" wrapText="1"/>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56" xfId="0" applyFont="1" applyFill="1" applyBorder="1" applyAlignment="1">
      <alignment horizontal="center" vertical="center"/>
    </xf>
    <xf numFmtId="0" fontId="13" fillId="8" borderId="29" xfId="0" applyFont="1" applyFill="1" applyBorder="1" applyAlignment="1">
      <alignment horizontal="center" vertical="center"/>
    </xf>
    <xf numFmtId="0" fontId="13" fillId="8" borderId="24" xfId="0" applyFont="1" applyFill="1" applyBorder="1" applyAlignment="1">
      <alignment horizontal="center" vertical="center"/>
    </xf>
    <xf numFmtId="0" fontId="10" fillId="8" borderId="40" xfId="0" applyFont="1" applyFill="1" applyBorder="1" applyAlignment="1">
      <alignment horizontal="center" vertical="center"/>
    </xf>
    <xf numFmtId="0" fontId="10" fillId="8" borderId="43" xfId="0" applyFont="1" applyFill="1" applyBorder="1" applyAlignment="1">
      <alignment horizontal="center" vertical="center"/>
    </xf>
    <xf numFmtId="164" fontId="58" fillId="22" borderId="5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10" fillId="0" borderId="4" xfId="0" applyNumberFormat="1" applyFont="1" applyFill="1" applyBorder="1" applyAlignment="1">
      <alignment horizontal="center" vertical="center"/>
    </xf>
    <xf numFmtId="2" fontId="10" fillId="0" borderId="38" xfId="0" applyNumberFormat="1" applyFont="1" applyFill="1" applyBorder="1" applyAlignment="1">
      <alignment horizontal="center" vertical="center"/>
    </xf>
    <xf numFmtId="2" fontId="10" fillId="0" borderId="36" xfId="0" applyNumberFormat="1" applyFont="1" applyFill="1" applyBorder="1" applyAlignment="1">
      <alignment horizontal="center" vertical="center"/>
    </xf>
    <xf numFmtId="2" fontId="10" fillId="0" borderId="14" xfId="0" applyNumberFormat="1" applyFont="1" applyFill="1" applyBorder="1" applyAlignment="1">
      <alignment horizontal="center" vertical="center"/>
    </xf>
    <xf numFmtId="2" fontId="10" fillId="0" borderId="15" xfId="0" applyNumberFormat="1" applyFont="1" applyFill="1" applyBorder="1" applyAlignment="1">
      <alignment horizontal="center" vertical="center"/>
    </xf>
    <xf numFmtId="2" fontId="10" fillId="0" borderId="20" xfId="0" applyNumberFormat="1" applyFont="1" applyFill="1" applyBorder="1" applyAlignment="1">
      <alignment horizontal="center" vertical="center"/>
    </xf>
    <xf numFmtId="0" fontId="59" fillId="22" borderId="26" xfId="0" applyFont="1" applyFill="1" applyBorder="1" applyAlignment="1" applyProtection="1">
      <alignment horizontal="center" vertical="center" wrapText="1"/>
    </xf>
    <xf numFmtId="0" fontId="59" fillId="22" borderId="25" xfId="0" applyFont="1" applyFill="1" applyBorder="1" applyAlignment="1" applyProtection="1">
      <alignment horizontal="center" vertical="center" wrapText="1"/>
    </xf>
    <xf numFmtId="0" fontId="59" fillId="22" borderId="22" xfId="0" applyFont="1" applyFill="1" applyBorder="1" applyAlignment="1" applyProtection="1">
      <alignment horizontal="center" vertical="center" wrapText="1"/>
    </xf>
    <xf numFmtId="0" fontId="59" fillId="22" borderId="30" xfId="0" applyFont="1" applyFill="1" applyBorder="1" applyAlignment="1" applyProtection="1">
      <alignment horizontal="center" vertical="center" wrapText="1"/>
    </xf>
    <xf numFmtId="0" fontId="59" fillId="22" borderId="56" xfId="0" applyFont="1" applyFill="1" applyBorder="1" applyAlignment="1" applyProtection="1">
      <alignment horizontal="center" vertical="center" wrapText="1"/>
    </xf>
    <xf numFmtId="0" fontId="59" fillId="22" borderId="24" xfId="0" applyFont="1" applyFill="1" applyBorder="1" applyAlignment="1" applyProtection="1">
      <alignment horizontal="center" vertical="center" wrapText="1"/>
    </xf>
    <xf numFmtId="0" fontId="22" fillId="22" borderId="26" xfId="0" applyFont="1" applyFill="1" applyBorder="1" applyAlignment="1" applyProtection="1">
      <alignment horizontal="center" vertical="center"/>
    </xf>
    <xf numFmtId="0" fontId="22" fillId="22" borderId="25" xfId="0" applyFont="1" applyFill="1" applyBorder="1" applyAlignment="1" applyProtection="1">
      <alignment horizontal="center" vertical="center"/>
    </xf>
    <xf numFmtId="0" fontId="22" fillId="22" borderId="22" xfId="0" applyFont="1" applyFill="1" applyBorder="1" applyAlignment="1" applyProtection="1">
      <alignment horizontal="center" vertical="center"/>
    </xf>
    <xf numFmtId="0" fontId="22" fillId="22" borderId="30" xfId="0" applyFont="1" applyFill="1" applyBorder="1" applyAlignment="1" applyProtection="1">
      <alignment horizontal="center" vertical="center"/>
    </xf>
    <xf numFmtId="0" fontId="22" fillId="22" borderId="56" xfId="0" applyFont="1" applyFill="1" applyBorder="1" applyAlignment="1" applyProtection="1">
      <alignment horizontal="center" vertical="center"/>
    </xf>
    <xf numFmtId="0" fontId="22" fillId="22" borderId="24" xfId="0" applyFont="1" applyFill="1" applyBorder="1" applyAlignment="1" applyProtection="1">
      <alignment horizontal="center" vertical="center"/>
    </xf>
    <xf numFmtId="183" fontId="58" fillId="22" borderId="21" xfId="0" applyNumberFormat="1" applyFont="1" applyFill="1" applyBorder="1" applyAlignment="1" applyProtection="1">
      <alignment horizontal="center" vertical="center" wrapText="1"/>
    </xf>
    <xf numFmtId="0" fontId="0" fillId="0" borderId="52" xfId="0" applyBorder="1" applyAlignment="1">
      <alignment horizontal="center" vertical="center" wrapText="1"/>
    </xf>
    <xf numFmtId="0" fontId="56" fillId="22" borderId="51" xfId="0" applyFont="1" applyFill="1" applyBorder="1" applyAlignment="1" applyProtection="1">
      <alignment horizontal="center" vertical="center" wrapText="1"/>
    </xf>
    <xf numFmtId="0" fontId="58" fillId="22" borderId="51" xfId="0" applyFont="1" applyFill="1" applyBorder="1" applyAlignment="1" applyProtection="1">
      <alignment horizontal="center" vertical="center" wrapText="1"/>
    </xf>
    <xf numFmtId="0" fontId="58" fillId="22" borderId="54" xfId="0" applyFont="1" applyFill="1" applyBorder="1" applyAlignment="1" applyProtection="1">
      <alignment horizontal="center" vertical="center" wrapText="1"/>
    </xf>
    <xf numFmtId="0" fontId="22" fillId="12" borderId="26" xfId="0" applyFont="1" applyFill="1" applyBorder="1" applyAlignment="1" applyProtection="1">
      <alignment horizontal="center" vertical="center"/>
    </xf>
    <xf numFmtId="0" fontId="22" fillId="12" borderId="27" xfId="0" applyFont="1" applyFill="1" applyBorder="1" applyAlignment="1" applyProtection="1">
      <alignment horizontal="center" vertical="center"/>
    </xf>
    <xf numFmtId="0" fontId="22" fillId="12" borderId="25" xfId="0" applyFont="1" applyFill="1" applyBorder="1" applyAlignment="1" applyProtection="1">
      <alignment horizontal="center" vertical="center"/>
    </xf>
    <xf numFmtId="0" fontId="22" fillId="12" borderId="56" xfId="0" applyFont="1" applyFill="1" applyBorder="1" applyAlignment="1" applyProtection="1">
      <alignment horizontal="center" vertical="center"/>
    </xf>
    <xf numFmtId="0" fontId="22" fillId="12" borderId="29" xfId="0" applyFont="1" applyFill="1" applyBorder="1" applyAlignment="1" applyProtection="1">
      <alignment horizontal="center" vertical="center"/>
    </xf>
    <xf numFmtId="0" fontId="22" fillId="12" borderId="24" xfId="0" applyFont="1" applyFill="1" applyBorder="1" applyAlignment="1" applyProtection="1">
      <alignment horizontal="center" vertical="center"/>
    </xf>
    <xf numFmtId="0" fontId="22" fillId="12" borderId="16" xfId="0" applyFont="1" applyFill="1" applyBorder="1" applyAlignment="1" applyProtection="1">
      <alignment horizontal="center" vertical="center"/>
    </xf>
    <xf numFmtId="0" fontId="22" fillId="12" borderId="18" xfId="0" applyFont="1" applyFill="1" applyBorder="1" applyAlignment="1" applyProtection="1">
      <alignment horizontal="center" vertical="center"/>
    </xf>
    <xf numFmtId="0" fontId="22" fillId="12" borderId="17" xfId="0" applyFont="1" applyFill="1" applyBorder="1" applyAlignment="1" applyProtection="1">
      <alignment horizontal="center" vertical="center"/>
    </xf>
    <xf numFmtId="0" fontId="59" fillId="22" borderId="26" xfId="0" applyFont="1" applyFill="1" applyBorder="1" applyAlignment="1" applyProtection="1">
      <alignment horizontal="center" vertical="center"/>
    </xf>
    <xf numFmtId="0" fontId="59" fillId="22" borderId="25" xfId="0" applyFont="1" applyFill="1" applyBorder="1" applyAlignment="1" applyProtection="1">
      <alignment horizontal="center" vertical="center"/>
    </xf>
    <xf numFmtId="0" fontId="59" fillId="22" borderId="22" xfId="0" applyFont="1" applyFill="1" applyBorder="1" applyAlignment="1" applyProtection="1">
      <alignment horizontal="center" vertical="center"/>
    </xf>
    <xf numFmtId="0" fontId="59" fillId="22" borderId="30" xfId="0" applyFont="1" applyFill="1" applyBorder="1" applyAlignment="1" applyProtection="1">
      <alignment horizontal="center" vertical="center"/>
    </xf>
    <xf numFmtId="0" fontId="59" fillId="22" borderId="56" xfId="0" applyFont="1" applyFill="1" applyBorder="1" applyAlignment="1" applyProtection="1">
      <alignment horizontal="center" vertical="center"/>
    </xf>
    <xf numFmtId="0" fontId="59" fillId="22" borderId="24" xfId="0" applyFont="1" applyFill="1" applyBorder="1" applyAlignment="1" applyProtection="1">
      <alignment horizontal="center" vertical="center"/>
    </xf>
    <xf numFmtId="0" fontId="14" fillId="21" borderId="48" xfId="0" applyFont="1" applyFill="1" applyBorder="1" applyAlignment="1" applyProtection="1">
      <alignment horizontal="center" vertical="center" wrapText="1"/>
    </xf>
    <xf numFmtId="0" fontId="14" fillId="21" borderId="60"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protection locked="0"/>
    </xf>
    <xf numFmtId="164" fontId="6" fillId="3" borderId="0" xfId="0" applyNumberFormat="1" applyFont="1" applyFill="1" applyAlignment="1" applyProtection="1">
      <alignment horizontal="center" vertical="center" wrapText="1"/>
      <protection locked="0"/>
    </xf>
    <xf numFmtId="49" fontId="6" fillId="0" borderId="0" xfId="0" applyNumberFormat="1" applyFont="1" applyAlignment="1" applyProtection="1">
      <alignment horizontal="right"/>
      <protection locked="0"/>
    </xf>
    <xf numFmtId="0" fontId="2" fillId="0" borderId="0" xfId="0" applyFont="1" applyBorder="1" applyAlignment="1" applyProtection="1">
      <alignment horizontal="left" vertical="center" wrapText="1"/>
      <protection locked="0"/>
    </xf>
    <xf numFmtId="164" fontId="2" fillId="3" borderId="0" xfId="0" applyNumberFormat="1" applyFont="1" applyFill="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1" fontId="2" fillId="0" borderId="0" xfId="0" applyNumberFormat="1" applyFont="1" applyAlignment="1" applyProtection="1">
      <alignment horizontal="left" vertical="center" wrapText="1"/>
      <protection locked="0"/>
    </xf>
    <xf numFmtId="0" fontId="63" fillId="0" borderId="0" xfId="0" applyFont="1" applyAlignment="1" applyProtection="1">
      <alignment horizontal="left" vertical="center" wrapText="1"/>
      <protection locked="0"/>
    </xf>
    <xf numFmtId="0" fontId="3" fillId="0" borderId="33"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14" fontId="2" fillId="0" borderId="0" xfId="0" applyNumberFormat="1"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46" fillId="0" borderId="0"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2"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0" fontId="6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63" fillId="0" borderId="0" xfId="0" applyFont="1" applyAlignment="1" applyProtection="1">
      <alignment horizontal="justify" vertical="justify" wrapText="1"/>
      <protection locked="0"/>
    </xf>
    <xf numFmtId="0" fontId="2" fillId="0" borderId="2"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5" fillId="0" borderId="0" xfId="0" applyFont="1" applyBorder="1" applyAlignment="1" applyProtection="1">
      <alignment horizontal="center"/>
      <protection locked="0"/>
    </xf>
    <xf numFmtId="0" fontId="6"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62" fillId="3" borderId="2" xfId="0" applyFont="1" applyFill="1" applyBorder="1" applyAlignment="1" applyProtection="1">
      <alignment horizontal="center" vertical="center" wrapText="1"/>
    </xf>
    <xf numFmtId="0" fontId="62" fillId="3" borderId="21" xfId="0" applyFont="1" applyFill="1" applyBorder="1" applyAlignment="1" applyProtection="1">
      <alignment horizontal="center" vertical="center" wrapText="1"/>
    </xf>
    <xf numFmtId="0" fontId="3" fillId="0" borderId="0" xfId="0" applyFont="1" applyAlignment="1" applyProtection="1">
      <alignment horizontal="center"/>
      <protection locked="0"/>
    </xf>
    <xf numFmtId="0" fontId="2" fillId="0" borderId="29"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3" fillId="0" borderId="2" xfId="0" applyFont="1" applyBorder="1" applyAlignment="1" applyProtection="1">
      <alignment horizontal="center" vertical="center" wrapText="1"/>
    </xf>
    <xf numFmtId="0" fontId="43" fillId="3" borderId="2" xfId="0" applyFont="1" applyFill="1" applyBorder="1" applyAlignment="1" applyProtection="1">
      <alignment horizontal="center" vertical="center" wrapText="1"/>
    </xf>
    <xf numFmtId="2" fontId="2" fillId="3" borderId="2" xfId="0" applyNumberFormat="1" applyFont="1" applyFill="1" applyBorder="1" applyAlignment="1" applyProtection="1">
      <alignment horizontal="center" vertical="center" wrapText="1"/>
    </xf>
    <xf numFmtId="14" fontId="50" fillId="0" borderId="0" xfId="0" applyNumberFormat="1" applyFont="1" applyAlignment="1" applyProtection="1">
      <alignment horizontal="left"/>
      <protection locked="0"/>
    </xf>
    <xf numFmtId="0" fontId="2" fillId="0" borderId="0" xfId="0" applyFont="1" applyAlignment="1" applyProtection="1">
      <alignment horizontal="center"/>
      <protection locked="0"/>
    </xf>
    <xf numFmtId="0" fontId="2" fillId="0" borderId="0" xfId="0" applyFont="1" applyAlignment="1" applyProtection="1">
      <alignment horizontal="center" wrapText="1"/>
      <protection locked="0"/>
    </xf>
    <xf numFmtId="164" fontId="2" fillId="3" borderId="2" xfId="0" applyNumberFormat="1"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xf numFmtId="2" fontId="2" fillId="0" borderId="0" xfId="0" applyNumberFormat="1" applyFont="1" applyBorder="1" applyAlignment="1" applyProtection="1">
      <alignment horizontal="left" vertical="center" wrapText="1"/>
      <protection locked="0"/>
    </xf>
    <xf numFmtId="0" fontId="62" fillId="0" borderId="2"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43" fillId="0" borderId="7" xfId="0" applyFont="1" applyBorder="1" applyAlignment="1" applyProtection="1">
      <alignment horizontal="center" vertical="center" wrapText="1"/>
    </xf>
    <xf numFmtId="0" fontId="43" fillId="0" borderId="9" xfId="0" applyFont="1" applyBorder="1" applyAlignment="1" applyProtection="1">
      <alignment horizontal="center" vertical="center" wrapText="1"/>
    </xf>
    <xf numFmtId="0" fontId="43" fillId="0" borderId="32" xfId="0" applyFont="1" applyBorder="1" applyAlignment="1" applyProtection="1">
      <alignment horizontal="center" vertical="center" wrapText="1"/>
    </xf>
    <xf numFmtId="0" fontId="43" fillId="0" borderId="31" xfId="0" applyFont="1" applyBorder="1" applyAlignment="1" applyProtection="1">
      <alignment horizontal="center" vertical="center" wrapText="1"/>
    </xf>
    <xf numFmtId="0" fontId="37" fillId="8" borderId="5" xfId="0" applyFont="1" applyFill="1" applyBorder="1" applyAlignment="1" applyProtection="1">
      <alignment horizontal="center" vertical="center"/>
    </xf>
    <xf numFmtId="0" fontId="37" fillId="8" borderId="6" xfId="0" applyFont="1" applyFill="1" applyBorder="1" applyAlignment="1" applyProtection="1">
      <alignment horizontal="center" vertical="center"/>
    </xf>
    <xf numFmtId="0" fontId="62" fillId="0" borderId="21" xfId="0" applyFont="1" applyBorder="1" applyAlignment="1" applyProtection="1">
      <alignment horizontal="center" vertical="center" wrapText="1"/>
    </xf>
    <xf numFmtId="0" fontId="62" fillId="0" borderId="28" xfId="0" applyFont="1" applyBorder="1" applyAlignment="1" applyProtection="1">
      <alignment horizontal="center" vertical="center" wrapText="1"/>
    </xf>
    <xf numFmtId="0" fontId="62" fillId="0" borderId="14" xfId="0" applyFont="1" applyBorder="1" applyAlignment="1" applyProtection="1">
      <alignment horizontal="center" vertical="center" wrapText="1"/>
    </xf>
    <xf numFmtId="0" fontId="62" fillId="0" borderId="20" xfId="0" applyFont="1" applyBorder="1" applyAlignment="1" applyProtection="1">
      <alignment horizontal="center" vertical="center" wrapText="1"/>
    </xf>
    <xf numFmtId="0" fontId="65" fillId="0" borderId="2" xfId="0" applyFont="1" applyBorder="1" applyAlignment="1" applyProtection="1">
      <alignment horizontal="center" vertical="center" wrapText="1"/>
    </xf>
  </cellXfs>
  <cellStyles count="7">
    <cellStyle name="Bueno"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9BC2E6"/>
      <color rgb="FF1F4E78"/>
      <color rgb="FF538DD5"/>
      <color rgb="FFB6FD03"/>
      <color rgb="FFFFF2CC"/>
      <color rgb="FFFFFFFF"/>
      <color rgb="FFDDEBF7"/>
      <color rgb="FFACB9CA"/>
      <color rgb="FFBDD7EE"/>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c:ext xmlns:c16="http://schemas.microsoft.com/office/drawing/2014/chart" uri="{C3380CC4-5D6E-409C-BE32-E72D297353CC}">
              <c16:uniqueId val="{00000002-F19E-48A8-B819-52A4503F3D36}"/>
            </c:ext>
          </c:extLst>
        </c:ser>
        <c:dLbls>
          <c:showLegendKey val="0"/>
          <c:showVal val="0"/>
          <c:showCatName val="0"/>
          <c:showSerName val="0"/>
          <c:showPercent val="0"/>
          <c:showBubbleSize val="0"/>
        </c:dLbls>
        <c:axId val="1924822288"/>
        <c:axId val="1924829904"/>
      </c:scatterChart>
      <c:valAx>
        <c:axId val="19248222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29904"/>
        <c:crosses val="autoZero"/>
        <c:crossBetween val="midCat"/>
      </c:valAx>
      <c:valAx>
        <c:axId val="19248299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222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c:ext xmlns:c16="http://schemas.microsoft.com/office/drawing/2014/chart" uri="{C3380CC4-5D6E-409C-BE32-E72D297353CC}">
              <c16:uniqueId val="{00000002-C2B8-4C05-8925-CBB7A5A5734C}"/>
            </c:ext>
          </c:extLst>
        </c:ser>
        <c:dLbls>
          <c:showLegendKey val="0"/>
          <c:showVal val="0"/>
          <c:showCatName val="0"/>
          <c:showSerName val="0"/>
          <c:showPercent val="0"/>
          <c:showBubbleSize val="0"/>
        </c:dLbls>
        <c:axId val="41183936"/>
        <c:axId val="41179584"/>
      </c:scatterChart>
      <c:valAx>
        <c:axId val="411839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79584"/>
        <c:crosses val="autoZero"/>
        <c:crossBetween val="midCat"/>
      </c:valAx>
      <c:valAx>
        <c:axId val="411795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39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c:ext xmlns:c16="http://schemas.microsoft.com/office/drawing/2014/chart" uri="{C3380CC4-5D6E-409C-BE32-E72D297353CC}">
              <c16:uniqueId val="{00000002-03E5-431E-AC99-EAA8589F3EC1}"/>
            </c:ext>
          </c:extLst>
        </c:ser>
        <c:dLbls>
          <c:showLegendKey val="0"/>
          <c:showVal val="0"/>
          <c:showCatName val="0"/>
          <c:showSerName val="0"/>
          <c:showPercent val="0"/>
          <c:showBubbleSize val="0"/>
        </c:dLbls>
        <c:axId val="41176864"/>
        <c:axId val="41182304"/>
      </c:scatterChart>
      <c:valAx>
        <c:axId val="41176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2304"/>
        <c:crosses val="autoZero"/>
        <c:crossBetween val="midCat"/>
      </c:valAx>
      <c:valAx>
        <c:axId val="411823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76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c:ext xmlns:c16="http://schemas.microsoft.com/office/drawing/2014/chart" uri="{C3380CC4-5D6E-409C-BE32-E72D297353CC}">
              <c16:uniqueId val="{00000002-C779-45AF-B49D-0F19EB36DC04}"/>
            </c:ext>
          </c:extLst>
        </c:ser>
        <c:dLbls>
          <c:showLegendKey val="0"/>
          <c:showVal val="0"/>
          <c:showCatName val="0"/>
          <c:showSerName val="0"/>
          <c:showPercent val="0"/>
          <c:showBubbleSize val="0"/>
        </c:dLbls>
        <c:axId val="41181216"/>
        <c:axId val="41182848"/>
      </c:scatterChart>
      <c:valAx>
        <c:axId val="41181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2848"/>
        <c:crosses val="autoZero"/>
        <c:crossBetween val="midCat"/>
      </c:valAx>
      <c:valAx>
        <c:axId val="41182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1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c:ext xmlns:c16="http://schemas.microsoft.com/office/drawing/2014/chart" uri="{C3380CC4-5D6E-409C-BE32-E72D297353CC}">
              <c16:uniqueId val="{00000002-D782-413D-8754-DE53C55B6E67}"/>
            </c:ext>
          </c:extLst>
        </c:ser>
        <c:dLbls>
          <c:showLegendKey val="0"/>
          <c:showVal val="0"/>
          <c:showCatName val="0"/>
          <c:showSerName val="0"/>
          <c:showPercent val="0"/>
          <c:showBubbleSize val="0"/>
        </c:dLbls>
        <c:axId val="41177408"/>
        <c:axId val="41068192"/>
      </c:scatterChart>
      <c:valAx>
        <c:axId val="41177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068192"/>
        <c:crosses val="autoZero"/>
        <c:crossBetween val="midCat"/>
      </c:valAx>
      <c:valAx>
        <c:axId val="41068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77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c:ext xmlns:c16="http://schemas.microsoft.com/office/drawing/2014/chart" uri="{C3380CC4-5D6E-409C-BE32-E72D297353CC}">
              <c16:uniqueId val="{00000002-6E75-4645-972E-3AEC1F90A994}"/>
            </c:ext>
          </c:extLst>
        </c:ser>
        <c:dLbls>
          <c:showLegendKey val="0"/>
          <c:showVal val="0"/>
          <c:showCatName val="0"/>
          <c:showSerName val="0"/>
          <c:showPercent val="0"/>
          <c:showBubbleSize val="0"/>
        </c:dLbls>
        <c:axId val="41069280"/>
        <c:axId val="41068736"/>
      </c:scatterChart>
      <c:valAx>
        <c:axId val="41069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068736"/>
        <c:crosses val="autoZero"/>
        <c:crossBetween val="midCat"/>
      </c:valAx>
      <c:valAx>
        <c:axId val="410687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069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c:ext xmlns:c16="http://schemas.microsoft.com/office/drawing/2014/chart" uri="{C3380CC4-5D6E-409C-BE32-E72D297353CC}">
              <c16:uniqueId val="{00000002-B0BD-4AA9-9A19-F9AD470453B4}"/>
            </c:ext>
          </c:extLst>
        </c:ser>
        <c:dLbls>
          <c:showLegendKey val="0"/>
          <c:showVal val="0"/>
          <c:showCatName val="0"/>
          <c:showSerName val="0"/>
          <c:showPercent val="0"/>
          <c:showBubbleSize val="0"/>
        </c:dLbls>
        <c:axId val="41073088"/>
        <c:axId val="41067648"/>
      </c:scatterChart>
      <c:valAx>
        <c:axId val="41073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067648"/>
        <c:crosses val="autoZero"/>
        <c:crossBetween val="midCat"/>
      </c:valAx>
      <c:valAx>
        <c:axId val="41067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073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c:ext xmlns:c16="http://schemas.microsoft.com/office/drawing/2014/chart" uri="{C3380CC4-5D6E-409C-BE32-E72D297353CC}">
              <c16:uniqueId val="{00000002-B7BF-41C8-B740-C390E54D308A}"/>
            </c:ext>
          </c:extLst>
        </c:ser>
        <c:dLbls>
          <c:showLegendKey val="0"/>
          <c:showVal val="0"/>
          <c:showCatName val="0"/>
          <c:showSerName val="0"/>
          <c:showPercent val="0"/>
          <c:showBubbleSize val="0"/>
        </c:dLbls>
        <c:axId val="1924830448"/>
        <c:axId val="1924832080"/>
      </c:scatterChart>
      <c:valAx>
        <c:axId val="19248304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32080"/>
        <c:crosses val="autoZero"/>
        <c:crossBetween val="midCat"/>
      </c:valAx>
      <c:valAx>
        <c:axId val="1924832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304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c:ext xmlns:c16="http://schemas.microsoft.com/office/drawing/2014/chart" uri="{C3380CC4-5D6E-409C-BE32-E72D297353CC}">
              <c16:uniqueId val="{00000002-8F02-4575-9CF3-EDA76648965E}"/>
            </c:ext>
          </c:extLst>
        </c:ser>
        <c:dLbls>
          <c:showLegendKey val="0"/>
          <c:showVal val="0"/>
          <c:showCatName val="0"/>
          <c:showSerName val="0"/>
          <c:showPercent val="0"/>
          <c:showBubbleSize val="0"/>
        </c:dLbls>
        <c:axId val="1924832624"/>
        <c:axId val="1924819568"/>
      </c:scatterChart>
      <c:valAx>
        <c:axId val="19248326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19568"/>
        <c:crosses val="autoZero"/>
        <c:crossBetween val="midCat"/>
      </c:valAx>
      <c:valAx>
        <c:axId val="19248195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326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c:ext xmlns:c16="http://schemas.microsoft.com/office/drawing/2014/chart" uri="{C3380CC4-5D6E-409C-BE32-E72D297353CC}">
              <c16:uniqueId val="{00000002-4A50-4F25-B889-B67838F7F730}"/>
            </c:ext>
          </c:extLst>
        </c:ser>
        <c:dLbls>
          <c:showLegendKey val="0"/>
          <c:showVal val="0"/>
          <c:showCatName val="0"/>
          <c:showSerName val="0"/>
          <c:showPercent val="0"/>
          <c:showBubbleSize val="0"/>
        </c:dLbls>
        <c:axId val="1924820112"/>
        <c:axId val="1924821200"/>
      </c:scatterChart>
      <c:valAx>
        <c:axId val="19248201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21200"/>
        <c:crosses val="autoZero"/>
        <c:crossBetween val="midCat"/>
      </c:valAx>
      <c:valAx>
        <c:axId val="19248212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201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c:ext xmlns:c16="http://schemas.microsoft.com/office/drawing/2014/chart" uri="{C3380CC4-5D6E-409C-BE32-E72D297353CC}">
              <c16:uniqueId val="{00000002-DB22-470A-BB7B-E6823A660774}"/>
            </c:ext>
          </c:extLst>
        </c:ser>
        <c:dLbls>
          <c:showLegendKey val="0"/>
          <c:showVal val="0"/>
          <c:showCatName val="0"/>
          <c:showSerName val="0"/>
          <c:showPercent val="0"/>
          <c:showBubbleSize val="0"/>
        </c:dLbls>
        <c:axId val="1924821744"/>
        <c:axId val="1924651616"/>
      </c:scatterChart>
      <c:valAx>
        <c:axId val="19248217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651616"/>
        <c:crosses val="autoZero"/>
        <c:crossBetween val="midCat"/>
      </c:valAx>
      <c:valAx>
        <c:axId val="1924651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8217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c:ext xmlns:c16="http://schemas.microsoft.com/office/drawing/2014/chart" uri="{C3380CC4-5D6E-409C-BE32-E72D297353CC}">
              <c16:uniqueId val="{00000002-5181-4E9C-BC9B-354C67BA8ADC}"/>
            </c:ext>
          </c:extLst>
        </c:ser>
        <c:dLbls>
          <c:showLegendKey val="0"/>
          <c:showVal val="0"/>
          <c:showCatName val="0"/>
          <c:showSerName val="0"/>
          <c:showPercent val="0"/>
          <c:showBubbleSize val="0"/>
        </c:dLbls>
        <c:axId val="1924647264"/>
        <c:axId val="41183392"/>
      </c:scatterChart>
      <c:valAx>
        <c:axId val="1924647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3392"/>
        <c:crosses val="autoZero"/>
        <c:crossBetween val="midCat"/>
      </c:valAx>
      <c:valAx>
        <c:axId val="411833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4647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c:ext xmlns:c16="http://schemas.microsoft.com/office/drawing/2014/chart" uri="{C3380CC4-5D6E-409C-BE32-E72D297353CC}">
              <c16:uniqueId val="{00000002-6C07-4D4F-8786-D462AF1A0C90}"/>
            </c:ext>
          </c:extLst>
        </c:ser>
        <c:dLbls>
          <c:showLegendKey val="0"/>
          <c:showVal val="0"/>
          <c:showCatName val="0"/>
          <c:showSerName val="0"/>
          <c:showPercent val="0"/>
          <c:showBubbleSize val="0"/>
        </c:dLbls>
        <c:axId val="41178496"/>
        <c:axId val="41179040"/>
      </c:scatterChart>
      <c:valAx>
        <c:axId val="41178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79040"/>
        <c:crosses val="autoZero"/>
        <c:crossBetween val="midCat"/>
      </c:valAx>
      <c:valAx>
        <c:axId val="41179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78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c:ext xmlns:c16="http://schemas.microsoft.com/office/drawing/2014/chart" uri="{C3380CC4-5D6E-409C-BE32-E72D297353CC}">
              <c16:uniqueId val="{00000002-455D-4736-9F2B-7433FDA9C2E6}"/>
            </c:ext>
          </c:extLst>
        </c:ser>
        <c:dLbls>
          <c:showLegendKey val="0"/>
          <c:showVal val="0"/>
          <c:showCatName val="0"/>
          <c:showSerName val="0"/>
          <c:showPercent val="0"/>
          <c:showBubbleSize val="0"/>
        </c:dLbls>
        <c:axId val="41180128"/>
        <c:axId val="41177952"/>
      </c:scatterChart>
      <c:valAx>
        <c:axId val="411801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77952"/>
        <c:crosses val="autoZero"/>
        <c:crossBetween val="midCat"/>
      </c:valAx>
      <c:valAx>
        <c:axId val="41177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01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c:ext xmlns:c16="http://schemas.microsoft.com/office/drawing/2014/chart" uri="{C3380CC4-5D6E-409C-BE32-E72D297353CC}">
              <c16:uniqueId val="{00000002-33A0-46AD-B062-193987E46A4F}"/>
            </c:ext>
          </c:extLst>
        </c:ser>
        <c:dLbls>
          <c:showLegendKey val="0"/>
          <c:showVal val="0"/>
          <c:showCatName val="0"/>
          <c:showSerName val="0"/>
          <c:showPercent val="0"/>
          <c:showBubbleSize val="0"/>
        </c:dLbls>
        <c:axId val="41180672"/>
        <c:axId val="41181760"/>
      </c:scatterChart>
      <c:valAx>
        <c:axId val="41180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1760"/>
        <c:crosses val="autoZero"/>
        <c:crossBetween val="midCat"/>
      </c:valAx>
      <c:valAx>
        <c:axId val="41181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180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9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9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9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9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9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9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9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9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9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9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9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9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9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9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9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9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9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9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9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9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9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9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9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9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9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9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9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9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9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9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9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A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A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A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A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A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A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A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A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A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A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A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A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A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A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A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A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A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A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A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A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A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A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A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A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A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A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A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A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A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A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B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B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B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B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B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B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B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B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B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B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B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B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B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B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B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B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B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B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B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B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B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B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B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B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B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B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B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B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B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B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C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C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C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C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C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C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C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C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C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C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C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C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C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C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C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C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C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C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C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C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C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C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C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C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C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C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C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C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C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C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C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C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C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D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D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D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D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D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D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D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D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D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D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D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D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D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D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D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D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D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D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D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D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D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D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D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D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D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D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D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D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D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D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D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D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E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E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E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E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E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E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E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E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E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E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E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E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E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E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E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E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E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E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E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E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E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E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E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E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E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E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E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E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E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E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E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E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F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F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F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F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F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F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F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F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F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F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F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F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F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F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F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F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F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F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F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F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F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F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F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F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F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F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F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F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F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F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F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F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F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F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F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F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000-000003000000}"/>
                </a:ext>
              </a:extLst>
            </xdr:cNvPr>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000-000004000000}"/>
                </a:ext>
              </a:extLst>
            </xdr:cNvPr>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000-000005000000}"/>
                </a:ext>
              </a:extLst>
            </xdr:cNvPr>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000-000006000000}"/>
                </a:ext>
              </a:extLst>
            </xdr:cNvPr>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000-000007000000}"/>
                </a:ext>
              </a:extLst>
            </xdr:cNvPr>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000-00000A000000}"/>
                </a:ext>
              </a:extLst>
            </xdr:cNvPr>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000-00000B000000}"/>
                </a:ext>
              </a:extLst>
            </xdr:cNvPr>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000-00000C000000}"/>
                </a:ext>
              </a:extLst>
            </xdr:cNvPr>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000-00000D000000}"/>
                </a:ext>
              </a:extLst>
            </xdr:cNvPr>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000-00000E000000}"/>
                </a:ext>
              </a:extLst>
            </xdr:cNvPr>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000-00000F000000}"/>
                </a:ext>
              </a:extLst>
            </xdr:cNvPr>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1000-000010000000}"/>
            </a:ext>
          </a:extLst>
        </xdr:cNvPr>
        <xdr:cNvSpPr txBox="1"/>
      </xdr:nvSpPr>
      <xdr:spPr>
        <a:xfrm>
          <a:off x="3203713" y="141363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000-000011000000}"/>
                </a:ext>
              </a:extLst>
            </xdr:cNvPr>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000-000012000000}"/>
                </a:ext>
              </a:extLst>
            </xdr:cNvPr>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000-000013000000}"/>
                </a:ext>
              </a:extLst>
            </xdr:cNvPr>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000-000014000000}"/>
                </a:ext>
              </a:extLst>
            </xdr:cNvPr>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1000-000015000000}"/>
            </a:ext>
          </a:extLst>
        </xdr:cNvPr>
        <xdr:cNvSpPr txBox="1"/>
      </xdr:nvSpPr>
      <xdr:spPr>
        <a:xfrm>
          <a:off x="1109872" y="149629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000-000016000000}"/>
                </a:ext>
              </a:extLst>
            </xdr:cNvPr>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000-000019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5" name="CuadroTexto 24"/>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000-000023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5" name="CuadroTexto 34"/>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7" name="CuadroTexto 36">
          <a:extLst>
            <a:ext uri="{FF2B5EF4-FFF2-40B4-BE49-F238E27FC236}">
              <a16:creationId xmlns:a16="http://schemas.microsoft.com/office/drawing/2014/main" id="{00000000-0008-0000-1000-000025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1000-000026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8" name="CuadroTexto 37"/>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000-000027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9" name="CuadroTexto 38"/>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000-000028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40" name="CuadroTexto 39"/>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1000-000029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41" name="CuadroTexto 40"/>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42" name="CuadroTexto 41">
          <a:extLst>
            <a:ext uri="{FF2B5EF4-FFF2-40B4-BE49-F238E27FC236}">
              <a16:creationId xmlns:a16="http://schemas.microsoft.com/office/drawing/2014/main" id="{00000000-0008-0000-1000-00002A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6" name="CuadroTexto 45">
              <a:extLst>
                <a:ext uri="{FF2B5EF4-FFF2-40B4-BE49-F238E27FC236}">
                  <a16:creationId xmlns:a16="http://schemas.microsoft.com/office/drawing/2014/main" id="{00000000-0008-0000-1000-00002E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6" name="CuadroTexto 45"/>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1000-000038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56" name="CuadroTexto 55"/>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58" name="CuadroTexto 57">
          <a:extLst>
            <a:ext uri="{FF2B5EF4-FFF2-40B4-BE49-F238E27FC236}">
              <a16:creationId xmlns:a16="http://schemas.microsoft.com/office/drawing/2014/main" id="{00000000-0008-0000-1000-00003A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id="{00000000-0008-0000-1000-00003B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59" name="CuadroTexto 58"/>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id="{00000000-0008-0000-1000-00003C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0" name="CuadroTexto 59"/>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id="{00000000-0008-0000-1000-00003D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61" name="CuadroTexto 60"/>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id="{00000000-0008-0000-1000-00003E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2" name="CuadroTexto 61"/>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63" name="CuadroTexto 62">
          <a:extLst>
            <a:ext uri="{FF2B5EF4-FFF2-40B4-BE49-F238E27FC236}">
              <a16:creationId xmlns:a16="http://schemas.microsoft.com/office/drawing/2014/main" id="{00000000-0008-0000-1000-00003F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26957</xdr:colOff>
      <xdr:row>46</xdr:row>
      <xdr:rowOff>8986</xdr:rowOff>
    </xdr:from>
    <xdr:to>
      <xdr:col>5</xdr:col>
      <xdr:colOff>557123</xdr:colOff>
      <xdr:row>46</xdr:row>
      <xdr:rowOff>206675</xdr:rowOff>
    </xdr:to>
    <xdr:cxnSp macro="">
      <xdr:nvCxnSpPr>
        <xdr:cNvPr id="3" name="Conector recto 2">
          <a:extLst>
            <a:ext uri="{FF2B5EF4-FFF2-40B4-BE49-F238E27FC236}">
              <a16:creationId xmlns:a16="http://schemas.microsoft.com/office/drawing/2014/main" id="{00000000-0008-0000-1200-000003000000}"/>
            </a:ext>
          </a:extLst>
        </xdr:cNvPr>
        <xdr:cNvCxnSpPr/>
      </xdr:nvCxnSpPr>
      <xdr:spPr>
        <a:xfrm flipV="1">
          <a:off x="1168160" y="8815118"/>
          <a:ext cx="2605897" cy="197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28575</xdr:rowOff>
    </xdr:from>
    <xdr:to>
      <xdr:col>2</xdr:col>
      <xdr:colOff>790575</xdr:colOff>
      <xdr:row>56</xdr:row>
      <xdr:rowOff>190500</xdr:rowOff>
    </xdr:to>
    <xdr:cxnSp macro="">
      <xdr:nvCxnSpPr>
        <xdr:cNvPr id="4" name="Conector recto 3">
          <a:extLst>
            <a:ext uri="{FF2B5EF4-FFF2-40B4-BE49-F238E27FC236}">
              <a16:creationId xmlns:a16="http://schemas.microsoft.com/office/drawing/2014/main" id="{00000000-0008-0000-1200-000004000000}"/>
            </a:ext>
          </a:extLst>
        </xdr:cNvPr>
        <xdr:cNvCxnSpPr/>
      </xdr:nvCxnSpPr>
      <xdr:spPr>
        <a:xfrm flipH="1">
          <a:off x="0" y="12353925"/>
          <a:ext cx="19526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3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3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3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3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3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3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3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3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3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3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3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3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3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13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3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3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3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3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13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3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3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13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13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3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3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3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13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13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13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3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13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3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3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13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13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13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2</xdr:col>
      <xdr:colOff>26957</xdr:colOff>
      <xdr:row>43</xdr:row>
      <xdr:rowOff>8986</xdr:rowOff>
    </xdr:from>
    <xdr:to>
      <xdr:col>5</xdr:col>
      <xdr:colOff>557123</xdr:colOff>
      <xdr:row>43</xdr:row>
      <xdr:rowOff>206675</xdr:rowOff>
    </xdr:to>
    <xdr:cxnSp macro="">
      <xdr:nvCxnSpPr>
        <xdr:cNvPr id="2" name="Conector recto 1">
          <a:extLst>
            <a:ext uri="{FF2B5EF4-FFF2-40B4-BE49-F238E27FC236}">
              <a16:creationId xmlns:a16="http://schemas.microsoft.com/office/drawing/2014/main" id="{00000000-0008-0000-1400-000002000000}"/>
            </a:ext>
          </a:extLst>
        </xdr:cNvPr>
        <xdr:cNvCxnSpPr/>
      </xdr:nvCxnSpPr>
      <xdr:spPr>
        <a:xfrm flipV="1">
          <a:off x="1189007" y="8848186"/>
          <a:ext cx="2654241" cy="197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57</xdr:row>
      <xdr:rowOff>19050</xdr:rowOff>
    </xdr:from>
    <xdr:to>
      <xdr:col>3</xdr:col>
      <xdr:colOff>28575</xdr:colOff>
      <xdr:row>57</xdr:row>
      <xdr:rowOff>190500</xdr:rowOff>
    </xdr:to>
    <xdr:cxnSp macro="">
      <xdr:nvCxnSpPr>
        <xdr:cNvPr id="4" name="Conector recto 3">
          <a:extLst>
            <a:ext uri="{FF2B5EF4-FFF2-40B4-BE49-F238E27FC236}">
              <a16:creationId xmlns:a16="http://schemas.microsoft.com/office/drawing/2014/main" id="{00000000-0008-0000-1400-000004000000}"/>
            </a:ext>
          </a:extLst>
        </xdr:cNvPr>
        <xdr:cNvCxnSpPr/>
      </xdr:nvCxnSpPr>
      <xdr:spPr>
        <a:xfrm flipV="1">
          <a:off x="19050" y="12344400"/>
          <a:ext cx="19907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67</xdr:row>
      <xdr:rowOff>38100</xdr:rowOff>
    </xdr:from>
    <xdr:to>
      <xdr:col>5</xdr:col>
      <xdr:colOff>552450</xdr:colOff>
      <xdr:row>67</xdr:row>
      <xdr:rowOff>371475</xdr:rowOff>
    </xdr:to>
    <xdr:cxnSp macro="">
      <xdr:nvCxnSpPr>
        <xdr:cNvPr id="6" name="Conector recto 5">
          <a:extLst>
            <a:ext uri="{FF2B5EF4-FFF2-40B4-BE49-F238E27FC236}">
              <a16:creationId xmlns:a16="http://schemas.microsoft.com/office/drawing/2014/main" id="{00000000-0008-0000-1400-000006000000}"/>
            </a:ext>
          </a:extLst>
        </xdr:cNvPr>
        <xdr:cNvCxnSpPr/>
      </xdr:nvCxnSpPr>
      <xdr:spPr>
        <a:xfrm flipV="1">
          <a:off x="2619375" y="15125700"/>
          <a:ext cx="1219200" cy="33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1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1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1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1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1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1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1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1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1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1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1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2</xdr:col>
      <xdr:colOff>26957</xdr:colOff>
      <xdr:row>43</xdr:row>
      <xdr:rowOff>8986</xdr:rowOff>
    </xdr:from>
    <xdr:to>
      <xdr:col>5</xdr:col>
      <xdr:colOff>557123</xdr:colOff>
      <xdr:row>43</xdr:row>
      <xdr:rowOff>206675</xdr:rowOff>
    </xdr:to>
    <xdr:cxnSp macro="">
      <xdr:nvCxnSpPr>
        <xdr:cNvPr id="2" name="Conector recto 1">
          <a:extLst>
            <a:ext uri="{FF2B5EF4-FFF2-40B4-BE49-F238E27FC236}">
              <a16:creationId xmlns:a16="http://schemas.microsoft.com/office/drawing/2014/main" id="{00000000-0008-0000-1600-000002000000}"/>
            </a:ext>
          </a:extLst>
        </xdr:cNvPr>
        <xdr:cNvCxnSpPr/>
      </xdr:nvCxnSpPr>
      <xdr:spPr>
        <a:xfrm flipV="1">
          <a:off x="1189007" y="8848186"/>
          <a:ext cx="2654241" cy="197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1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1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1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1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1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1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1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1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1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1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1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2</xdr:col>
      <xdr:colOff>26957</xdr:colOff>
      <xdr:row>43</xdr:row>
      <xdr:rowOff>8986</xdr:rowOff>
    </xdr:from>
    <xdr:to>
      <xdr:col>5</xdr:col>
      <xdr:colOff>557123</xdr:colOff>
      <xdr:row>43</xdr:row>
      <xdr:rowOff>206675</xdr:rowOff>
    </xdr:to>
    <xdr:cxnSp macro="">
      <xdr:nvCxnSpPr>
        <xdr:cNvPr id="2" name="Conector recto 1">
          <a:extLst>
            <a:ext uri="{FF2B5EF4-FFF2-40B4-BE49-F238E27FC236}">
              <a16:creationId xmlns:a16="http://schemas.microsoft.com/office/drawing/2014/main" id="{00000000-0008-0000-1800-000002000000}"/>
            </a:ext>
          </a:extLst>
        </xdr:cNvPr>
        <xdr:cNvCxnSpPr/>
      </xdr:nvCxnSpPr>
      <xdr:spPr>
        <a:xfrm flipV="1">
          <a:off x="1189007" y="8848186"/>
          <a:ext cx="2654241" cy="197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2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2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2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2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2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2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2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2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2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2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2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2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2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2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2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2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2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2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2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2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2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2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2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2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2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3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3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3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3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3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3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3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3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3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3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3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3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3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3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3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3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3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3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3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3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3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3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3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3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4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4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4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4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4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4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4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4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4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4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4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4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4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4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4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4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4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4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4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4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4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4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4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4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4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4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4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4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4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4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4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4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6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6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6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6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6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6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6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6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6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6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6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6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6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6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6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6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6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6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6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6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6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6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6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6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6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6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6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6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6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6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6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8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8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8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8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8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8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8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8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8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8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8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8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id="{00000000-0008-0000-08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8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8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8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8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id="{00000000-0008-0000-08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8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8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8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id="{00000000-0008-0000-08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8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8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8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8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id="{00000000-0008-0000-08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8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8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id="{00000000-0008-0000-08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8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8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8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8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id="{00000000-0008-0000-08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4" zoomScale="80" zoomScaleNormal="80" workbookViewId="0">
      <selection activeCell="E12" sqref="E12:F12"/>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287"/>
      <c r="D27" s="287"/>
      <c r="E27" s="287"/>
      <c r="F27" s="287"/>
      <c r="G27" s="287"/>
      <c r="H27" s="287"/>
      <c r="I27" s="118"/>
      <c r="J27" s="118"/>
    </row>
    <row r="28" spans="1:11" s="119" customFormat="1" ht="31.5" customHeight="1" x14ac:dyDescent="0.2">
      <c r="A28" s="565"/>
      <c r="B28" s="361" t="s">
        <v>2</v>
      </c>
      <c r="C28" s="287"/>
      <c r="D28" s="287"/>
      <c r="E28" s="287"/>
      <c r="F28" s="287"/>
      <c r="G28" s="287"/>
      <c r="H28" s="287"/>
      <c r="I28" s="118"/>
      <c r="J28" s="118"/>
    </row>
    <row r="29" spans="1:11" s="119" customFormat="1" ht="31.5" customHeight="1" x14ac:dyDescent="0.2">
      <c r="A29" s="565"/>
      <c r="B29" s="361" t="s">
        <v>2</v>
      </c>
      <c r="C29" s="287"/>
      <c r="D29" s="287"/>
      <c r="E29" s="287"/>
      <c r="F29" s="287"/>
      <c r="G29" s="287"/>
      <c r="H29" s="287"/>
      <c r="I29" s="118"/>
      <c r="J29" s="118"/>
    </row>
    <row r="30" spans="1:11" s="119" customFormat="1" ht="31.5" customHeight="1" thickBot="1" x14ac:dyDescent="0.25">
      <c r="A30" s="569"/>
      <c r="B30" s="130" t="s">
        <v>0</v>
      </c>
      <c r="C30" s="287"/>
      <c r="D30" s="287"/>
      <c r="E30" s="287"/>
      <c r="F30" s="287"/>
      <c r="G30" s="287"/>
      <c r="H30" s="287"/>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52" t="e">
        <f t="shared" ref="C39:H39" si="0">+AVERAGE(C27,C30)</f>
        <v>#DIV/0!</v>
      </c>
      <c r="D39" s="453" t="e">
        <f t="shared" si="0"/>
        <v>#DIV/0!</v>
      </c>
      <c r="E39" s="453" t="e">
        <f t="shared" si="0"/>
        <v>#DIV/0!</v>
      </c>
      <c r="F39" s="453" t="e">
        <f t="shared" si="0"/>
        <v>#DIV/0!</v>
      </c>
      <c r="G39" s="453" t="e">
        <f t="shared" si="0"/>
        <v>#DIV/0!</v>
      </c>
      <c r="H39" s="454" t="e">
        <f t="shared" si="0"/>
        <v>#DIV/0!</v>
      </c>
      <c r="I39" s="118"/>
      <c r="J39" s="118"/>
    </row>
    <row r="40" spans="1:11" s="119" customFormat="1" ht="31.5" customHeight="1" x14ac:dyDescent="0.2">
      <c r="A40" s="138"/>
      <c r="B40" s="143"/>
      <c r="C40" s="455" t="e">
        <f t="shared" ref="C40:H40" si="1">+AVERAGE(C28:C29)</f>
        <v>#DIV/0!</v>
      </c>
      <c r="D40" s="378" t="e">
        <f t="shared" si="1"/>
        <v>#DIV/0!</v>
      </c>
      <c r="E40" s="378" t="e">
        <f t="shared" si="1"/>
        <v>#DIV/0!</v>
      </c>
      <c r="F40" s="378" t="e">
        <f t="shared" si="1"/>
        <v>#DIV/0!</v>
      </c>
      <c r="G40" s="378" t="e">
        <f t="shared" si="1"/>
        <v>#DIV/0!</v>
      </c>
      <c r="H40" s="456" t="e">
        <f t="shared" si="1"/>
        <v>#DIV/0!</v>
      </c>
      <c r="I40" s="118"/>
      <c r="J40" s="118"/>
    </row>
    <row r="41" spans="1:11" s="119" customFormat="1" ht="31.5" customHeight="1" thickBot="1" x14ac:dyDescent="0.25">
      <c r="A41" s="138"/>
      <c r="B41" s="147"/>
      <c r="C41" s="457" t="e">
        <f>+C40-C39</f>
        <v>#DIV/0!</v>
      </c>
      <c r="D41" s="458" t="e">
        <f t="shared" ref="D41:H41" si="2">+D40-D39</f>
        <v>#DIV/0!</v>
      </c>
      <c r="E41" s="458" t="e">
        <f t="shared" si="2"/>
        <v>#DIV/0!</v>
      </c>
      <c r="F41" s="458" t="e">
        <f t="shared" si="2"/>
        <v>#DIV/0!</v>
      </c>
      <c r="G41" s="458" t="e">
        <f t="shared" si="2"/>
        <v>#DIV/0!</v>
      </c>
      <c r="H41" s="459" t="e">
        <f t="shared" si="2"/>
        <v>#DIV/0!</v>
      </c>
      <c r="I41" s="118"/>
      <c r="J41" s="118"/>
    </row>
    <row r="42" spans="1:11" s="119" customFormat="1" ht="31.5" customHeight="1" thickBot="1" x14ac:dyDescent="0.25">
      <c r="A42" s="118"/>
      <c r="B42" s="151" t="s">
        <v>55</v>
      </c>
      <c r="C42" s="460"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493" t="s">
        <v>203</v>
      </c>
      <c r="B71" s="494" t="s">
        <v>141</v>
      </c>
      <c r="C71" s="470"/>
      <c r="D71" s="495" t="s">
        <v>266</v>
      </c>
      <c r="E71" s="521" t="s">
        <v>111</v>
      </c>
      <c r="F71" s="521"/>
      <c r="G71" s="522" t="s">
        <v>82</v>
      </c>
      <c r="H71" s="523" t="s">
        <v>112</v>
      </c>
      <c r="I71" s="523"/>
      <c r="J71" s="524"/>
    </row>
    <row r="72" spans="1:11" s="119" customFormat="1" ht="31.5" customHeight="1" x14ac:dyDescent="0.2">
      <c r="A72" s="493" t="e">
        <f>C10</f>
        <v>#N/A</v>
      </c>
      <c r="B72" s="370" t="e">
        <f>C11</f>
        <v>#N/A</v>
      </c>
      <c r="C72" s="370" t="e">
        <f>H53</f>
        <v>#DIV/0!</v>
      </c>
      <c r="D72" s="496" t="e">
        <f>A72+B72/1000+C72/1000</f>
        <v>#N/A</v>
      </c>
      <c r="E72" s="497" t="e">
        <f>D72*1000-A72*1000</f>
        <v>#N/A</v>
      </c>
      <c r="F72" s="498" t="s">
        <v>3</v>
      </c>
      <c r="G72" s="522"/>
      <c r="H72" s="370" t="e">
        <f>H66</f>
        <v>#DIV/0!</v>
      </c>
      <c r="I72" s="525" t="s">
        <v>3</v>
      </c>
      <c r="J72" s="526"/>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bnuKRrsJuCTzyOaygDB/CMjgFBpp2BNlzWaT8abCLgTBdxS/saI2nc2MCl974Gb4vzQ907Urp7c9zcWal5lqSw==" saltValue="cnTrnr8N3DJ/gpQWm8zhn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K12" sqref="K12"/>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601" t="s">
        <v>58</v>
      </c>
      <c r="B48" s="60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365" t="e">
        <f>A72</f>
        <v>#N/A</v>
      </c>
      <c r="B73" s="366" t="e">
        <f>B72</f>
        <v>#N/A</v>
      </c>
      <c r="C73" s="366" t="e">
        <f>C72</f>
        <v>#DIV/0!</v>
      </c>
      <c r="D73" s="376" t="e">
        <f>A73+B73/1000+C73/1000</f>
        <v>#N/A</v>
      </c>
      <c r="E73" s="367" t="e">
        <f>E72/1000</f>
        <v>#N/A</v>
      </c>
      <c r="F73" s="367" t="s">
        <v>1</v>
      </c>
      <c r="G73" s="377"/>
      <c r="H73" s="376" t="e">
        <f>H72/1000</f>
        <v>#DIV/0!</v>
      </c>
      <c r="I73" s="603" t="s">
        <v>1</v>
      </c>
      <c r="J73" s="604"/>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PbWYaZz9LPxjQFT8n6lSHaxwEYaiLbai+mjmqCHO6Cus/6qOeiKU7ZaOOHOVs4iVnzzBORCemsPhZhWjNNu4zg==" saltValue="k8+YZlzZQX1Vllb95fNKE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4" zoomScale="80" zoomScaleNormal="80" workbookViewId="0">
      <selection activeCell="M10" sqref="M10"/>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0ZzjsKF09T4/Em97TQEmgSvy9wBmAP9FPucyb4CDh9/YN1NGVsvrhPf4q7flzFpdWFgb1uvjAvSsySy7NC0tVw==" saltValue="o+B786KPwK5IhswBZCX/f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4" zoomScale="80" zoomScaleNormal="80" workbookViewId="0">
      <selection activeCell="H76" sqref="H76"/>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601" t="s">
        <v>58</v>
      </c>
      <c r="B48" s="602"/>
      <c r="C48" s="490" t="e">
        <f>+AVERAGE(E32,E23)</f>
        <v>#DIV/0!</v>
      </c>
      <c r="D48" s="491" t="e">
        <f>+AVERAGE(H32,H23)</f>
        <v>#DIV/0!</v>
      </c>
      <c r="E48" s="492"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95URyOjjhxe9mYIb4I9uhLuVB9d0UYhCtErTFIRyhdC3q1RvhDnGu/Dz7w9F3a4AUKMv6+OQyoxeHWiEZmCu9w==" saltValue="ICPxsB2zFGiN7OilRD31O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7" zoomScale="80" zoomScaleNormal="80" workbookViewId="0">
      <selection activeCell="G80" sqref="G80"/>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v>0</v>
      </c>
      <c r="D27" s="15">
        <v>0</v>
      </c>
      <c r="E27" s="15">
        <v>0</v>
      </c>
      <c r="F27" s="15">
        <v>0</v>
      </c>
      <c r="G27" s="15">
        <v>0</v>
      </c>
      <c r="H27" s="15">
        <v>0</v>
      </c>
      <c r="I27" s="118"/>
      <c r="J27" s="118"/>
    </row>
    <row r="28" spans="1:11" s="119" customFormat="1" ht="31.5" customHeight="1" x14ac:dyDescent="0.2">
      <c r="A28" s="565"/>
      <c r="B28" s="361" t="s">
        <v>2</v>
      </c>
      <c r="C28" s="15">
        <v>-0.39234000000000002</v>
      </c>
      <c r="D28" s="15">
        <v>-0.39234000000000002</v>
      </c>
      <c r="E28" s="15">
        <v>-0.39233000000000001</v>
      </c>
      <c r="F28" s="15">
        <v>-0.39233000000000001</v>
      </c>
      <c r="G28" s="15">
        <v>-0.39234000000000002</v>
      </c>
      <c r="H28" s="15">
        <v>-0.39234000000000002</v>
      </c>
      <c r="I28" s="118"/>
      <c r="J28" s="118"/>
    </row>
    <row r="29" spans="1:11" s="119" customFormat="1" ht="31.5" customHeight="1" x14ac:dyDescent="0.2">
      <c r="A29" s="565"/>
      <c r="B29" s="361" t="s">
        <v>2</v>
      </c>
      <c r="C29" s="15">
        <v>-0.39233000000000001</v>
      </c>
      <c r="D29" s="15">
        <v>-0.39234000000000002</v>
      </c>
      <c r="E29" s="15">
        <v>-0.39233000000000001</v>
      </c>
      <c r="F29" s="15">
        <v>-0.39234000000000002</v>
      </c>
      <c r="G29" s="15">
        <v>-0.39234000000000002</v>
      </c>
      <c r="H29" s="15">
        <v>-0.39233000000000001</v>
      </c>
      <c r="I29" s="118"/>
      <c r="J29" s="118"/>
    </row>
    <row r="30" spans="1:11" s="119" customFormat="1" ht="31.5" customHeight="1" thickBot="1" x14ac:dyDescent="0.25">
      <c r="A30" s="569"/>
      <c r="B30" s="130" t="s">
        <v>0</v>
      </c>
      <c r="C30" s="15">
        <v>0</v>
      </c>
      <c r="D30" s="15">
        <v>0</v>
      </c>
      <c r="E30" s="15">
        <v>0</v>
      </c>
      <c r="F30" s="15">
        <v>0</v>
      </c>
      <c r="G30" s="15">
        <v>0</v>
      </c>
      <c r="H30" s="15">
        <v>0</v>
      </c>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f t="shared" ref="C39:H39" si="0">+AVERAGE(C27,C30)</f>
        <v>0</v>
      </c>
      <c r="D39" s="141">
        <f t="shared" si="0"/>
        <v>0</v>
      </c>
      <c r="E39" s="141">
        <f t="shared" si="0"/>
        <v>0</v>
      </c>
      <c r="F39" s="141">
        <f t="shared" si="0"/>
        <v>0</v>
      </c>
      <c r="G39" s="141">
        <f t="shared" si="0"/>
        <v>0</v>
      </c>
      <c r="H39" s="142">
        <f t="shared" si="0"/>
        <v>0</v>
      </c>
      <c r="I39" s="118"/>
      <c r="J39" s="118"/>
    </row>
    <row r="40" spans="1:11" s="119" customFormat="1" ht="31.5" customHeight="1" x14ac:dyDescent="0.2">
      <c r="A40" s="138"/>
      <c r="B40" s="143"/>
      <c r="C40" s="144">
        <f t="shared" ref="C40:H40" si="1">+AVERAGE(C28:C29)</f>
        <v>-0.39233499999999999</v>
      </c>
      <c r="D40" s="145">
        <f t="shared" si="1"/>
        <v>-0.39234000000000002</v>
      </c>
      <c r="E40" s="145">
        <f t="shared" si="1"/>
        <v>-0.39233000000000001</v>
      </c>
      <c r="F40" s="145">
        <f t="shared" si="1"/>
        <v>-0.39233499999999999</v>
      </c>
      <c r="G40" s="145">
        <f t="shared" si="1"/>
        <v>-0.39234000000000002</v>
      </c>
      <c r="H40" s="146">
        <f t="shared" si="1"/>
        <v>-0.39233499999999999</v>
      </c>
      <c r="I40" s="118"/>
      <c r="J40" s="118"/>
    </row>
    <row r="41" spans="1:11" s="119" customFormat="1" ht="31.5" customHeight="1" thickBot="1" x14ac:dyDescent="0.25">
      <c r="A41" s="138"/>
      <c r="B41" s="147"/>
      <c r="C41" s="148">
        <f>+C40-C39</f>
        <v>-0.39233499999999999</v>
      </c>
      <c r="D41" s="149">
        <f t="shared" ref="D41:H41" si="2">+D40-D39</f>
        <v>-0.39234000000000002</v>
      </c>
      <c r="E41" s="149">
        <f t="shared" si="2"/>
        <v>-0.39233000000000001</v>
      </c>
      <c r="F41" s="149">
        <f t="shared" si="2"/>
        <v>-0.39233499999999999</v>
      </c>
      <c r="G41" s="149">
        <f t="shared" si="2"/>
        <v>-0.39234000000000002</v>
      </c>
      <c r="H41" s="150">
        <f t="shared" si="2"/>
        <v>-0.39233499999999999</v>
      </c>
      <c r="I41" s="118"/>
      <c r="J41" s="118"/>
    </row>
    <row r="42" spans="1:11" s="119" customFormat="1" ht="31.5" customHeight="1" thickBot="1" x14ac:dyDescent="0.25">
      <c r="A42" s="118"/>
      <c r="B42" s="151" t="s">
        <v>55</v>
      </c>
      <c r="C42" s="152">
        <f>+AVERAGE(C41:H41)</f>
        <v>-0.39233583333333333</v>
      </c>
      <c r="D42" s="118"/>
      <c r="E42" s="118"/>
      <c r="F42" s="118"/>
      <c r="G42" s="118"/>
      <c r="H42" s="118"/>
      <c r="I42" s="118"/>
      <c r="J42" s="118"/>
    </row>
    <row r="43" spans="1:11" s="119" customFormat="1" ht="31.5" customHeight="1" thickBot="1" x14ac:dyDescent="0.25">
      <c r="A43" s="118"/>
      <c r="B43" s="153" t="s">
        <v>115</v>
      </c>
      <c r="C43" s="154">
        <f>+STDEV(C41:H41)</f>
        <v>3.7638632635528566E-6</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601" t="s">
        <v>58</v>
      </c>
      <c r="B48" s="60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f>+C42</f>
        <v>-0.39233583333333333</v>
      </c>
      <c r="C53" s="166" t="s">
        <v>1</v>
      </c>
      <c r="D53" s="167" t="e">
        <f>+C10+C11/1000</f>
        <v>#N/A</v>
      </c>
      <c r="E53" s="166" t="s">
        <v>1</v>
      </c>
      <c r="F53" s="167" t="e">
        <f>+(I47-I49)*(1/H10-1/C13)</f>
        <v>#DIV/0!</v>
      </c>
      <c r="G53" s="168"/>
      <c r="H53" s="160" t="e">
        <f>+(B53+D53*F53)*1000</f>
        <v>#N/A</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f>+C43/B25^0.5*1000</f>
        <v>1.5365907428851902E-3</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#N/A</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#N/A</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#N/A</v>
      </c>
      <c r="D72" s="372" t="e">
        <f>A72+B72/1000+C72/1000</f>
        <v>#N/A</v>
      </c>
      <c r="E72" s="378" t="e">
        <f>D72*1000-A72*1000</f>
        <v>#N/A</v>
      </c>
      <c r="F72" s="145" t="s">
        <v>3</v>
      </c>
      <c r="G72" s="522"/>
      <c r="H72" s="371" t="e">
        <f>H66</f>
        <v>#N/A</v>
      </c>
      <c r="I72" s="599" t="s">
        <v>3</v>
      </c>
      <c r="J72" s="600"/>
      <c r="K72" s="72"/>
    </row>
    <row r="73" spans="1:11" s="119" customFormat="1" ht="31.5" customHeight="1" thickBot="1" x14ac:dyDescent="0.25">
      <c r="A73" s="485" t="e">
        <f>A72</f>
        <v>#N/A</v>
      </c>
      <c r="B73" s="486" t="e">
        <f>B72</f>
        <v>#N/A</v>
      </c>
      <c r="C73" s="486" t="e">
        <f>C72</f>
        <v>#N/A</v>
      </c>
      <c r="D73" s="487" t="e">
        <f>A73+B73/1000+C73/1000</f>
        <v>#N/A</v>
      </c>
      <c r="E73" s="488" t="e">
        <f>E72/1000</f>
        <v>#N/A</v>
      </c>
      <c r="F73" s="488" t="s">
        <v>1</v>
      </c>
      <c r="G73" s="489"/>
      <c r="H73" s="487" t="e">
        <f>H72/1000</f>
        <v>#N/A</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h9H8IFUzNjSRnjRL++i3lPrKyiTv+t0wU3el7TPuyV8CZ401fO0s2L1vDgOm9W/yLQmJZLuuRzdHse/oBGXzfg==" saltValue="45/JfbYyduregzTWRi4PG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4" zoomScale="80" zoomScaleNormal="80" workbookViewId="0">
      <selection activeCell="G75" sqref="G75"/>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44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601" t="s">
        <v>381</v>
      </c>
      <c r="B49" s="602"/>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0UsSkA/IOLBaENJnGhIA2sNSZPAG3JGC8hURQp6wiQIYISwm/P0a6LQ0xrklpQnzw8xcUo7ST7ijqDgDbjpcfA==" saltValue="ndOEP2zcqw7dUl0CGyvMp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58" zoomScale="80" zoomScaleNormal="80" workbookViewId="0">
      <selection activeCell="M65" sqref="M65"/>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Mrt01+KWBmeaeODcEmuTKivh6bsRQ/OG42ngaWCX2Wbdz5e+6cv+9RZh6V4aBXQ1fImmIEYfYHCMDs/eZPn9Tw==" saltValue="OsUFAelG6YjKBLDyRExjx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1" zoomScale="80" zoomScaleNormal="80" workbookViewId="0">
      <selection activeCell="K72" sqref="K72"/>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438"/>
      <c r="D30" s="438"/>
      <c r="E30" s="438"/>
      <c r="F30" s="438"/>
      <c r="G30" s="438"/>
      <c r="H30" s="438"/>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605" t="s">
        <v>58</v>
      </c>
      <c r="B48" s="606"/>
      <c r="C48" s="479" t="e">
        <f>+AVERAGE(E32,E23)</f>
        <v>#DIV/0!</v>
      </c>
      <c r="D48" s="480" t="e">
        <f>+AVERAGE(H32,H23)</f>
        <v>#DIV/0!</v>
      </c>
      <c r="E48" s="481" t="e">
        <f>+AVERAGE(J32,J23)</f>
        <v>#DIV/0!</v>
      </c>
      <c r="G48" s="534" t="s">
        <v>106</v>
      </c>
      <c r="H48" s="535"/>
      <c r="I48" s="158" t="e">
        <f>+I47*((0.001)^2+(0.0001*I19/2)^2+(-0.0034*D19/2)^2+(-0.1*G19/2)^2)^0.5</f>
        <v>#DIV/0!</v>
      </c>
      <c r="J48" s="159" t="s">
        <v>108</v>
      </c>
    </row>
    <row r="49" spans="1:11" s="119" customFormat="1" ht="31.5" customHeight="1" thickBot="1" x14ac:dyDescent="0.25">
      <c r="A49" s="601" t="s">
        <v>381</v>
      </c>
      <c r="B49" s="602"/>
      <c r="C49" s="482" t="e">
        <f>C48+(0*C48-0)</f>
        <v>#DIV/0!</v>
      </c>
      <c r="D49" s="483" t="e">
        <f>D48+(0.1364*D48-7.5)</f>
        <v>#DIV/0!</v>
      </c>
      <c r="E49" s="484"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5m6CYrYLCyy6QndbbG8o+p2goAGMHEMFT75ClBuKa/jc059QzJLAamHLeEdJufg1h7qexpXo++AJUtaDxzR1mQ==" saltValue="STjcpeTCzUGsMmpw+ayiN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P83"/>
  <sheetViews>
    <sheetView showGridLines="0" topLeftCell="A64" zoomScale="80" zoomScaleNormal="80" workbookViewId="0">
      <selection activeCell="A73" sqref="A73:J73"/>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116"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129" t="s">
        <v>0</v>
      </c>
      <c r="C27" s="15"/>
      <c r="D27" s="15"/>
      <c r="E27" s="15"/>
      <c r="F27" s="15"/>
      <c r="G27" s="15"/>
      <c r="H27" s="15"/>
      <c r="I27" s="118"/>
      <c r="J27" s="118"/>
    </row>
    <row r="28" spans="1:11" s="119" customFormat="1" ht="31.5" customHeight="1" x14ac:dyDescent="0.2">
      <c r="A28" s="565"/>
      <c r="B28" s="129" t="s">
        <v>2</v>
      </c>
      <c r="C28" s="15"/>
      <c r="D28" s="15"/>
      <c r="E28" s="15"/>
      <c r="F28" s="15"/>
      <c r="G28" s="15"/>
      <c r="H28" s="15"/>
      <c r="I28" s="118"/>
      <c r="J28" s="118"/>
    </row>
    <row r="29" spans="1:11" s="119" customFormat="1" ht="31.5" customHeight="1" x14ac:dyDescent="0.2">
      <c r="A29" s="565"/>
      <c r="B29" s="129"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129">
        <v>2</v>
      </c>
      <c r="E38" s="129">
        <v>3</v>
      </c>
      <c r="F38" s="129">
        <v>4</v>
      </c>
      <c r="G38" s="129">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601" t="s">
        <v>58</v>
      </c>
      <c r="B48" s="602"/>
      <c r="C48" s="490" t="e">
        <f>+AVERAGE(E32,E23)</f>
        <v>#DIV/0!</v>
      </c>
      <c r="D48" s="491" t="e">
        <f>+AVERAGE(H32,H23)</f>
        <v>#DIV/0!</v>
      </c>
      <c r="E48" s="492"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189"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01"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c6dZl+iYGzSUwYzqYB/0tnp8puqWSzSgrFft1x7DTxetye4Sb03e29NQuSUdqfXZECzVWosjY0WXNtgLtnoXig==" saltValue="9csMozrFSydT1tu9716TKw==" spinCount="100000" sheet="1" objects="1" scenarios="1"/>
  <mergeCells count="55">
    <mergeCell ref="I73:J73"/>
    <mergeCell ref="C46:E46"/>
    <mergeCell ref="A1:B1"/>
    <mergeCell ref="C1:J1"/>
    <mergeCell ref="A6:D6"/>
    <mergeCell ref="F6:I6"/>
    <mergeCell ref="F9:G9"/>
    <mergeCell ref="I3:J4"/>
    <mergeCell ref="A15:B15"/>
    <mergeCell ref="A11:B11"/>
    <mergeCell ref="F11:G11"/>
    <mergeCell ref="A12:B12"/>
    <mergeCell ref="A13:B13"/>
    <mergeCell ref="F13:I13"/>
    <mergeCell ref="A14:B14"/>
    <mergeCell ref="A27:A30"/>
    <mergeCell ref="C32:D32"/>
    <mergeCell ref="F32:G32"/>
    <mergeCell ref="A35:J35"/>
    <mergeCell ref="B37:H37"/>
    <mergeCell ref="A21:J21"/>
    <mergeCell ref="C23:D23"/>
    <mergeCell ref="F23:G23"/>
    <mergeCell ref="C25:H25"/>
    <mergeCell ref="A26:B26"/>
    <mergeCell ref="I25:J25"/>
    <mergeCell ref="A10:B10"/>
    <mergeCell ref="F10:G10"/>
    <mergeCell ref="A69:J69"/>
    <mergeCell ref="A45:J45"/>
    <mergeCell ref="A51:J51"/>
    <mergeCell ref="A55:J55"/>
    <mergeCell ref="F18:G18"/>
    <mergeCell ref="A19:B19"/>
    <mergeCell ref="E19:F19"/>
    <mergeCell ref="F57:I63"/>
    <mergeCell ref="I26:J26"/>
    <mergeCell ref="A17:J17"/>
    <mergeCell ref="F65:G65"/>
    <mergeCell ref="F66:G66"/>
    <mergeCell ref="D52:E52"/>
    <mergeCell ref="H52:I52"/>
    <mergeCell ref="A70:D70"/>
    <mergeCell ref="G70:J70"/>
    <mergeCell ref="E71:F71"/>
    <mergeCell ref="G71:G72"/>
    <mergeCell ref="H71:J71"/>
    <mergeCell ref="I72:J72"/>
    <mergeCell ref="A57:B57"/>
    <mergeCell ref="C57:D57"/>
    <mergeCell ref="G47:H47"/>
    <mergeCell ref="G48:H48"/>
    <mergeCell ref="G49:H49"/>
    <mergeCell ref="A48:B48"/>
    <mergeCell ref="A49:B49"/>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CB193"/>
  <sheetViews>
    <sheetView showGridLines="0" view="pageBreakPreview" topLeftCell="S101" zoomScale="80" zoomScaleNormal="25" zoomScaleSheetLayoutView="80" zoomScalePageLayoutView="10" workbookViewId="0">
      <selection activeCell="W110" sqref="W110"/>
    </sheetView>
  </sheetViews>
  <sheetFormatPr baseColWidth="10" defaultColWidth="15.7109375" defaultRowHeight="15" x14ac:dyDescent="0.25"/>
  <cols>
    <col min="1" max="8" width="20.7109375" style="8" customWidth="1"/>
    <col min="9" max="9" width="22.85546875" style="8" customWidth="1"/>
    <col min="10" max="20" width="20.7109375" style="8" customWidth="1"/>
    <col min="21" max="21" width="23.5703125" style="8" customWidth="1"/>
    <col min="22" max="30" width="20.7109375" style="8" customWidth="1"/>
    <col min="31" max="31" width="19.85546875" style="8" bestFit="1" customWidth="1"/>
    <col min="32" max="35" width="15.85546875" style="8" bestFit="1" customWidth="1"/>
    <col min="36" max="40" width="16" style="8" customWidth="1"/>
    <col min="41" max="44" width="10.7109375" style="8" customWidth="1"/>
    <col min="45" max="45" width="16" style="8" bestFit="1" customWidth="1"/>
    <col min="46" max="46" width="15.85546875" style="8" bestFit="1" customWidth="1"/>
    <col min="47" max="47" width="20.7109375" style="8" bestFit="1" customWidth="1"/>
    <col min="48" max="48" width="15.85546875" style="8" bestFit="1" customWidth="1"/>
    <col min="49" max="49" width="15.7109375" style="8"/>
    <col min="50" max="50" width="20" style="8" customWidth="1"/>
    <col min="51" max="52" width="10.7109375" style="8" customWidth="1"/>
    <col min="53" max="16384" width="15.7109375" style="8"/>
  </cols>
  <sheetData>
    <row r="1" spans="2:80" ht="30" customHeight="1" thickBot="1" x14ac:dyDescent="0.3">
      <c r="B1" s="7"/>
      <c r="C1" s="7"/>
      <c r="D1" s="7"/>
      <c r="E1" s="7"/>
      <c r="F1" s="7"/>
      <c r="G1" s="7"/>
      <c r="H1" s="7"/>
      <c r="I1" s="7"/>
      <c r="J1" s="7"/>
      <c r="K1" s="7"/>
      <c r="L1" s="7"/>
      <c r="AP1" s="7"/>
      <c r="AQ1" s="7"/>
      <c r="AR1" s="7"/>
      <c r="AS1" s="7"/>
      <c r="AT1" s="7"/>
      <c r="AU1" s="7"/>
      <c r="AV1" s="7"/>
      <c r="AW1" s="7"/>
      <c r="AX1" s="7"/>
      <c r="AY1" s="7"/>
      <c r="AZ1" s="7"/>
    </row>
    <row r="2" spans="2:80" ht="30" customHeight="1" x14ac:dyDescent="0.25">
      <c r="B2" s="668" t="s">
        <v>275</v>
      </c>
      <c r="C2" s="669"/>
      <c r="D2" s="669"/>
      <c r="E2" s="669"/>
      <c r="F2" s="669"/>
      <c r="G2" s="669"/>
      <c r="H2" s="669"/>
      <c r="I2" s="669"/>
      <c r="J2" s="670"/>
      <c r="K2" s="7"/>
      <c r="L2" s="7"/>
      <c r="M2" s="7"/>
      <c r="AP2" s="7"/>
      <c r="AQ2" s="33"/>
      <c r="AR2" s="7"/>
      <c r="AS2" s="7"/>
      <c r="AT2" s="7"/>
      <c r="AU2" s="7"/>
      <c r="AV2" s="7"/>
      <c r="AW2" s="7"/>
      <c r="AX2" s="7"/>
      <c r="AY2" s="7"/>
      <c r="AZ2" s="7"/>
    </row>
    <row r="3" spans="2:80" ht="30" customHeight="1" thickBot="1" x14ac:dyDescent="0.3">
      <c r="B3" s="671"/>
      <c r="C3" s="672"/>
      <c r="D3" s="672"/>
      <c r="E3" s="672"/>
      <c r="F3" s="672"/>
      <c r="G3" s="672"/>
      <c r="H3" s="672"/>
      <c r="I3" s="672"/>
      <c r="J3" s="673"/>
      <c r="K3" s="7"/>
      <c r="L3" s="7"/>
      <c r="M3" s="7"/>
      <c r="AQ3" s="7"/>
      <c r="AR3" s="7"/>
      <c r="AS3" s="7"/>
      <c r="AT3" s="7"/>
      <c r="AU3" s="7"/>
      <c r="AV3" s="7"/>
      <c r="AW3" s="7"/>
      <c r="AX3" s="7"/>
      <c r="AY3" s="7"/>
      <c r="AZ3" s="7"/>
    </row>
    <row r="4" spans="2:80" ht="30" customHeight="1" x14ac:dyDescent="0.25">
      <c r="B4" s="683" t="s">
        <v>4</v>
      </c>
      <c r="C4" s="685" t="s">
        <v>32</v>
      </c>
      <c r="D4" s="685" t="s">
        <v>79</v>
      </c>
      <c r="E4" s="685" t="s">
        <v>33</v>
      </c>
      <c r="F4" s="685" t="s">
        <v>34</v>
      </c>
      <c r="G4" s="685" t="s">
        <v>80</v>
      </c>
      <c r="H4" s="685" t="s">
        <v>17</v>
      </c>
      <c r="I4" s="685" t="s">
        <v>220</v>
      </c>
      <c r="J4" s="680" t="s">
        <v>29</v>
      </c>
      <c r="K4" s="7"/>
      <c r="L4" s="7"/>
      <c r="M4" s="7"/>
      <c r="AQ4" s="7"/>
      <c r="AR4" s="7"/>
      <c r="AS4" s="7"/>
      <c r="AT4" s="7"/>
      <c r="AU4" s="7"/>
      <c r="AV4" s="7"/>
      <c r="AW4" s="7"/>
      <c r="AX4" s="7"/>
      <c r="AY4" s="7"/>
      <c r="AZ4" s="7"/>
    </row>
    <row r="5" spans="2:80" ht="30" customHeight="1" thickBot="1" x14ac:dyDescent="0.3">
      <c r="B5" s="684"/>
      <c r="C5" s="686"/>
      <c r="D5" s="686"/>
      <c r="E5" s="686"/>
      <c r="F5" s="686"/>
      <c r="G5" s="686"/>
      <c r="H5" s="686"/>
      <c r="I5" s="686"/>
      <c r="J5" s="681"/>
      <c r="K5" s="7"/>
      <c r="L5" s="7"/>
      <c r="M5" s="7"/>
      <c r="AS5" s="7"/>
      <c r="AT5" s="7"/>
      <c r="AU5" s="7"/>
      <c r="AV5" s="7"/>
      <c r="AW5" s="7"/>
      <c r="AX5" s="7"/>
      <c r="AY5" s="7"/>
      <c r="AZ5" s="7"/>
    </row>
    <row r="6" spans="2:80" ht="30" customHeight="1" x14ac:dyDescent="0.25">
      <c r="B6" s="425"/>
      <c r="C6" s="426"/>
      <c r="D6" s="426"/>
      <c r="E6" s="426"/>
      <c r="F6" s="426"/>
      <c r="G6" s="426"/>
      <c r="H6" s="426"/>
      <c r="I6" s="426"/>
      <c r="J6" s="427"/>
      <c r="M6" s="7"/>
      <c r="N6" s="687" t="s">
        <v>298</v>
      </c>
      <c r="O6" s="688"/>
      <c r="P6" s="688"/>
      <c r="Q6" s="688"/>
      <c r="R6" s="688"/>
      <c r="S6" s="688"/>
      <c r="T6" s="688"/>
      <c r="U6" s="688"/>
      <c r="V6" s="688"/>
      <c r="W6" s="688"/>
      <c r="X6" s="688"/>
      <c r="Y6" s="688"/>
      <c r="Z6" s="688"/>
      <c r="AA6" s="689"/>
      <c r="AS6" s="7"/>
      <c r="AT6" s="7"/>
      <c r="AU6" s="7"/>
      <c r="AV6" s="7"/>
      <c r="AW6" s="7"/>
      <c r="AX6" s="11"/>
      <c r="AY6" s="7"/>
      <c r="AZ6" s="7"/>
    </row>
    <row r="7" spans="2:80" ht="30" customHeight="1" thickBot="1" x14ac:dyDescent="0.3">
      <c r="B7" s="56" t="s">
        <v>282</v>
      </c>
      <c r="C7" s="20"/>
      <c r="D7" s="21"/>
      <c r="E7" s="20"/>
      <c r="F7" s="22"/>
      <c r="G7" s="288"/>
      <c r="H7" s="21"/>
      <c r="I7" s="20"/>
      <c r="J7" s="23"/>
      <c r="M7" s="7"/>
      <c r="N7" s="690"/>
      <c r="O7" s="691"/>
      <c r="P7" s="691"/>
      <c r="Q7" s="691"/>
      <c r="R7" s="691"/>
      <c r="S7" s="691"/>
      <c r="T7" s="691"/>
      <c r="U7" s="691"/>
      <c r="V7" s="691"/>
      <c r="W7" s="691"/>
      <c r="X7" s="691"/>
      <c r="Y7" s="691"/>
      <c r="Z7" s="691"/>
      <c r="AA7" s="692"/>
      <c r="AS7" s="7"/>
      <c r="AT7" s="7"/>
      <c r="AU7" s="7"/>
      <c r="AV7" s="7"/>
      <c r="AW7" s="7"/>
      <c r="AX7" s="11"/>
      <c r="AY7" s="7"/>
      <c r="AZ7" s="7"/>
    </row>
    <row r="8" spans="2:80" s="34" customFormat="1" ht="30" customHeight="1" x14ac:dyDescent="0.25">
      <c r="B8" s="56" t="s">
        <v>283</v>
      </c>
      <c r="C8" s="20" t="s">
        <v>299</v>
      </c>
      <c r="D8" s="21">
        <v>43200</v>
      </c>
      <c r="E8" s="20"/>
      <c r="F8" s="22"/>
      <c r="G8" s="428" t="s">
        <v>318</v>
      </c>
      <c r="H8" s="21"/>
      <c r="I8" s="20" t="s">
        <v>307</v>
      </c>
      <c r="J8" s="9"/>
      <c r="M8" s="33"/>
      <c r="N8" s="674" t="s">
        <v>218</v>
      </c>
      <c r="O8" s="693" t="s">
        <v>38</v>
      </c>
      <c r="P8" s="693" t="s">
        <v>21</v>
      </c>
      <c r="Q8" s="693" t="s">
        <v>39</v>
      </c>
      <c r="R8" s="693" t="s">
        <v>40</v>
      </c>
      <c r="S8" s="693" t="s">
        <v>29</v>
      </c>
      <c r="T8" s="676" t="s">
        <v>17</v>
      </c>
      <c r="U8" s="676" t="s">
        <v>144</v>
      </c>
      <c r="V8" s="693" t="s">
        <v>145</v>
      </c>
      <c r="W8" s="676" t="s">
        <v>146</v>
      </c>
      <c r="X8" s="676" t="s">
        <v>269</v>
      </c>
      <c r="Y8" s="676" t="s">
        <v>270</v>
      </c>
      <c r="Z8" s="676" t="s">
        <v>271</v>
      </c>
      <c r="AA8" s="695" t="s">
        <v>190</v>
      </c>
      <c r="AB8" s="8"/>
      <c r="AS8" s="33"/>
      <c r="AT8" s="33"/>
      <c r="AU8" s="33"/>
      <c r="AV8" s="33"/>
      <c r="AW8" s="33"/>
      <c r="AX8" s="28"/>
      <c r="AY8" s="33"/>
      <c r="AZ8" s="33"/>
      <c r="CA8" s="8"/>
      <c r="CB8" s="8"/>
    </row>
    <row r="9" spans="2:80" s="34" customFormat="1" ht="30" customHeight="1" thickBot="1" x14ac:dyDescent="0.3">
      <c r="B9" s="56" t="s">
        <v>284</v>
      </c>
      <c r="C9" s="20" t="s">
        <v>299</v>
      </c>
      <c r="D9" s="21">
        <v>43200</v>
      </c>
      <c r="E9" s="20"/>
      <c r="F9" s="22"/>
      <c r="G9" s="428" t="s">
        <v>318</v>
      </c>
      <c r="H9" s="21"/>
      <c r="I9" s="20" t="s">
        <v>307</v>
      </c>
      <c r="J9" s="9"/>
      <c r="M9" s="33"/>
      <c r="N9" s="675"/>
      <c r="O9" s="694"/>
      <c r="P9" s="694"/>
      <c r="Q9" s="694"/>
      <c r="R9" s="694"/>
      <c r="S9" s="694"/>
      <c r="T9" s="677"/>
      <c r="U9" s="677"/>
      <c r="V9" s="694"/>
      <c r="W9" s="677"/>
      <c r="X9" s="677"/>
      <c r="Y9" s="677"/>
      <c r="Z9" s="677"/>
      <c r="AA9" s="696"/>
      <c r="AB9" s="8"/>
      <c r="AS9" s="33"/>
      <c r="AT9" s="33"/>
      <c r="AU9" s="33"/>
      <c r="AV9" s="33"/>
      <c r="AW9" s="33"/>
      <c r="AX9" s="28"/>
      <c r="AY9" s="33"/>
      <c r="AZ9" s="33"/>
      <c r="CA9" s="8"/>
      <c r="CB9" s="8"/>
    </row>
    <row r="10" spans="2:80" s="34" customFormat="1" ht="30" customHeight="1" thickBot="1" x14ac:dyDescent="0.3">
      <c r="B10" s="56" t="s">
        <v>285</v>
      </c>
      <c r="C10" s="20" t="s">
        <v>299</v>
      </c>
      <c r="D10" s="21">
        <v>43200</v>
      </c>
      <c r="E10" s="20"/>
      <c r="F10" s="22"/>
      <c r="G10" s="428" t="s">
        <v>318</v>
      </c>
      <c r="H10" s="21"/>
      <c r="I10" s="20" t="s">
        <v>307</v>
      </c>
      <c r="J10" s="9"/>
      <c r="M10" s="33"/>
      <c r="N10" s="59"/>
      <c r="O10" s="7"/>
      <c r="P10" s="7"/>
      <c r="Q10" s="7"/>
      <c r="R10" s="7"/>
      <c r="S10" s="7"/>
      <c r="T10" s="7"/>
      <c r="U10" s="7"/>
      <c r="V10" s="7"/>
      <c r="W10" s="7"/>
      <c r="X10" s="7"/>
      <c r="Y10" s="7"/>
      <c r="Z10" s="7"/>
      <c r="AA10" s="60"/>
      <c r="AB10" s="8"/>
      <c r="AS10" s="33"/>
      <c r="AT10" s="33"/>
      <c r="AU10" s="33"/>
      <c r="AV10" s="33"/>
      <c r="AW10" s="33"/>
      <c r="AX10" s="28"/>
      <c r="AY10" s="33"/>
      <c r="AZ10" s="33"/>
      <c r="CA10" s="8"/>
      <c r="CB10" s="8"/>
    </row>
    <row r="11" spans="2:80" s="34" customFormat="1" ht="30" customHeight="1" x14ac:dyDescent="0.25">
      <c r="B11" s="56" t="s">
        <v>286</v>
      </c>
      <c r="C11" s="20" t="s">
        <v>299</v>
      </c>
      <c r="D11" s="21">
        <v>43200</v>
      </c>
      <c r="E11" s="20"/>
      <c r="F11" s="22"/>
      <c r="G11" s="428" t="s">
        <v>318</v>
      </c>
      <c r="H11" s="21"/>
      <c r="I11" s="20" t="s">
        <v>307</v>
      </c>
      <c r="J11" s="9"/>
      <c r="M11" s="33"/>
      <c r="N11" s="399" t="s">
        <v>169</v>
      </c>
      <c r="O11" s="400" t="s">
        <v>151</v>
      </c>
      <c r="P11" s="400" t="s">
        <v>113</v>
      </c>
      <c r="Q11" s="400">
        <v>27129360</v>
      </c>
      <c r="R11" s="400" t="s">
        <v>117</v>
      </c>
      <c r="S11" s="400">
        <v>1230</v>
      </c>
      <c r="T11" s="401">
        <v>42683</v>
      </c>
      <c r="U11" s="400">
        <v>1</v>
      </c>
      <c r="V11" s="400">
        <v>6.0000000000000001E-3</v>
      </c>
      <c r="W11" s="403">
        <v>0.01</v>
      </c>
      <c r="X11" s="400">
        <v>8000</v>
      </c>
      <c r="Y11" s="400">
        <v>30</v>
      </c>
      <c r="Z11" s="400">
        <f>(0.34848*((752.597+755.909)/2)-0.009024*((44.5+51.2)/2)*EXP(0.0612*((19.7+20.8)/2)))/(273.15+((19.7+20.8)/2))</f>
        <v>0.89076687525312348</v>
      </c>
      <c r="AA11" s="402" t="s">
        <v>204</v>
      </c>
      <c r="AB11" s="8"/>
      <c r="AS11" s="33"/>
      <c r="AT11" s="33"/>
      <c r="AU11" s="33"/>
      <c r="AV11" s="33"/>
      <c r="AW11" s="33"/>
      <c r="AX11" s="28"/>
      <c r="AY11" s="33"/>
      <c r="AZ11" s="33"/>
      <c r="CA11" s="8"/>
      <c r="CB11" s="8"/>
    </row>
    <row r="12" spans="2:80" s="34" customFormat="1" ht="30" customHeight="1" x14ac:dyDescent="0.25">
      <c r="B12" s="47" t="s">
        <v>287</v>
      </c>
      <c r="C12" s="20" t="s">
        <v>299</v>
      </c>
      <c r="D12" s="21">
        <v>43200</v>
      </c>
      <c r="E12" s="20"/>
      <c r="F12" s="22"/>
      <c r="G12" s="428" t="s">
        <v>318</v>
      </c>
      <c r="H12" s="21"/>
      <c r="I12" s="20" t="s">
        <v>307</v>
      </c>
      <c r="J12" s="9"/>
      <c r="M12" s="33"/>
      <c r="N12" s="235" t="s">
        <v>170</v>
      </c>
      <c r="O12" s="2" t="s">
        <v>151</v>
      </c>
      <c r="P12" s="2" t="s">
        <v>113</v>
      </c>
      <c r="Q12" s="2">
        <v>27129360</v>
      </c>
      <c r="R12" s="2" t="s">
        <v>118</v>
      </c>
      <c r="S12" s="2">
        <v>1230</v>
      </c>
      <c r="T12" s="236">
        <v>42683</v>
      </c>
      <c r="U12" s="2">
        <v>2</v>
      </c>
      <c r="V12" s="2">
        <v>6.0000000000000001E-3</v>
      </c>
      <c r="W12" s="2">
        <v>1.2E-2</v>
      </c>
      <c r="X12" s="2">
        <v>8000</v>
      </c>
      <c r="Y12" s="2">
        <v>30</v>
      </c>
      <c r="Z12" s="2">
        <f t="shared" ref="Z12:Z27" si="0">(0.34848*((752.597+755.909)/2)-0.009024*((44.5+51.2)/2)*EXP(0.0612*((19.7+20.8)/2)))/(273.15+((19.7+20.8)/2))</f>
        <v>0.89076687525312348</v>
      </c>
      <c r="AA12" s="13" t="s">
        <v>204</v>
      </c>
      <c r="AB12" s="8"/>
      <c r="AS12" s="33"/>
      <c r="AT12" s="33"/>
      <c r="AU12" s="33"/>
      <c r="AV12" s="33"/>
      <c r="AW12" s="33"/>
      <c r="AX12" s="28"/>
      <c r="AY12" s="33"/>
      <c r="AZ12" s="33"/>
      <c r="CA12" s="8"/>
      <c r="CB12" s="8"/>
    </row>
    <row r="13" spans="2:80" ht="30" customHeight="1" x14ac:dyDescent="0.25">
      <c r="B13" s="48" t="s">
        <v>288</v>
      </c>
      <c r="C13" s="20" t="s">
        <v>299</v>
      </c>
      <c r="D13" s="21">
        <v>43200</v>
      </c>
      <c r="E13" s="20"/>
      <c r="F13" s="22"/>
      <c r="G13" s="428" t="s">
        <v>318</v>
      </c>
      <c r="H13" s="21"/>
      <c r="I13" s="20" t="s">
        <v>307</v>
      </c>
      <c r="J13" s="46"/>
      <c r="M13" s="7"/>
      <c r="N13" s="235" t="s">
        <v>171</v>
      </c>
      <c r="O13" s="2" t="s">
        <v>151</v>
      </c>
      <c r="P13" s="2" t="s">
        <v>113</v>
      </c>
      <c r="Q13" s="2">
        <v>27129360</v>
      </c>
      <c r="R13" s="2" t="s">
        <v>119</v>
      </c>
      <c r="S13" s="2">
        <v>1230</v>
      </c>
      <c r="T13" s="236">
        <v>42683</v>
      </c>
      <c r="U13" s="2">
        <v>2</v>
      </c>
      <c r="V13" s="2">
        <v>1.2999999999999999E-2</v>
      </c>
      <c r="W13" s="2">
        <v>1.2E-2</v>
      </c>
      <c r="X13" s="2">
        <v>8000</v>
      </c>
      <c r="Y13" s="2">
        <v>30</v>
      </c>
      <c r="Z13" s="2">
        <f t="shared" si="0"/>
        <v>0.89076687525312348</v>
      </c>
      <c r="AA13" s="13" t="s">
        <v>204</v>
      </c>
      <c r="AS13" s="28"/>
      <c r="AT13" s="28"/>
      <c r="AU13" s="28"/>
      <c r="AV13" s="28"/>
      <c r="AW13" s="28"/>
      <c r="AX13" s="11"/>
      <c r="AY13" s="7"/>
      <c r="AZ13" s="7"/>
    </row>
    <row r="14" spans="2:80" ht="30" customHeight="1" x14ac:dyDescent="0.25">
      <c r="B14" s="47" t="s">
        <v>289</v>
      </c>
      <c r="C14" s="20" t="s">
        <v>299</v>
      </c>
      <c r="D14" s="21">
        <v>43200</v>
      </c>
      <c r="E14" s="20"/>
      <c r="F14" s="22"/>
      <c r="G14" s="428" t="s">
        <v>318</v>
      </c>
      <c r="H14" s="21"/>
      <c r="I14" s="20" t="s">
        <v>307</v>
      </c>
      <c r="J14" s="46"/>
      <c r="M14" s="7"/>
      <c r="N14" s="235" t="s">
        <v>172</v>
      </c>
      <c r="O14" s="2" t="s">
        <v>151</v>
      </c>
      <c r="P14" s="2" t="s">
        <v>113</v>
      </c>
      <c r="Q14" s="2">
        <v>27129360</v>
      </c>
      <c r="R14" s="2" t="s">
        <v>120</v>
      </c>
      <c r="S14" s="2">
        <v>1230</v>
      </c>
      <c r="T14" s="236">
        <v>42683</v>
      </c>
      <c r="U14" s="2">
        <v>5</v>
      </c>
      <c r="V14" s="237">
        <v>-2E-3</v>
      </c>
      <c r="W14" s="2">
        <v>1.6E-2</v>
      </c>
      <c r="X14" s="2">
        <v>8000</v>
      </c>
      <c r="Y14" s="2">
        <v>30</v>
      </c>
      <c r="Z14" s="2">
        <f t="shared" si="0"/>
        <v>0.89076687525312348</v>
      </c>
      <c r="AA14" s="13" t="s">
        <v>204</v>
      </c>
      <c r="AS14" s="11"/>
      <c r="AT14" s="11"/>
      <c r="AU14" s="11"/>
      <c r="AV14" s="11"/>
      <c r="AW14" s="11"/>
      <c r="AX14" s="11"/>
      <c r="AY14" s="7"/>
      <c r="AZ14" s="7"/>
    </row>
    <row r="15" spans="2:80" ht="30" customHeight="1" x14ac:dyDescent="0.25">
      <c r="B15" s="47" t="s">
        <v>290</v>
      </c>
      <c r="C15" s="20" t="s">
        <v>299</v>
      </c>
      <c r="D15" s="21">
        <v>43200</v>
      </c>
      <c r="E15" s="20"/>
      <c r="F15" s="22"/>
      <c r="G15" s="428" t="s">
        <v>318</v>
      </c>
      <c r="H15" s="21">
        <v>43207</v>
      </c>
      <c r="I15" s="20" t="s">
        <v>307</v>
      </c>
      <c r="J15" s="46"/>
      <c r="M15" s="7"/>
      <c r="N15" s="235" t="s">
        <v>173</v>
      </c>
      <c r="O15" s="2" t="s">
        <v>151</v>
      </c>
      <c r="P15" s="2" t="s">
        <v>113</v>
      </c>
      <c r="Q15" s="2">
        <v>27129360</v>
      </c>
      <c r="R15" s="2" t="s">
        <v>121</v>
      </c>
      <c r="S15" s="2">
        <v>1230</v>
      </c>
      <c r="T15" s="236">
        <v>42683</v>
      </c>
      <c r="U15" s="2">
        <v>10</v>
      </c>
      <c r="V15" s="2">
        <v>4.0000000000000001E-3</v>
      </c>
      <c r="W15" s="2">
        <v>0.02</v>
      </c>
      <c r="X15" s="2">
        <v>8000</v>
      </c>
      <c r="Y15" s="2">
        <v>30</v>
      </c>
      <c r="Z15" s="2">
        <f t="shared" si="0"/>
        <v>0.89076687525312348</v>
      </c>
      <c r="AA15" s="13" t="s">
        <v>204</v>
      </c>
      <c r="AS15" s="11"/>
      <c r="AT15" s="11"/>
      <c r="AU15" s="11"/>
      <c r="AV15" s="11"/>
      <c r="AW15" s="11"/>
      <c r="AX15" s="11"/>
      <c r="AY15" s="7"/>
      <c r="AZ15" s="7"/>
    </row>
    <row r="16" spans="2:80" ht="30" customHeight="1" x14ac:dyDescent="0.25">
      <c r="B16" s="47" t="s">
        <v>291</v>
      </c>
      <c r="C16" s="20" t="s">
        <v>299</v>
      </c>
      <c r="D16" s="21">
        <v>43200</v>
      </c>
      <c r="E16" s="20"/>
      <c r="F16" s="22"/>
      <c r="G16" s="428" t="s">
        <v>318</v>
      </c>
      <c r="H16" s="21">
        <v>43208</v>
      </c>
      <c r="I16" s="20" t="s">
        <v>307</v>
      </c>
      <c r="J16" s="46"/>
      <c r="M16" s="7"/>
      <c r="N16" s="235" t="s">
        <v>174</v>
      </c>
      <c r="O16" s="2" t="s">
        <v>151</v>
      </c>
      <c r="P16" s="2" t="s">
        <v>113</v>
      </c>
      <c r="Q16" s="2">
        <v>27129360</v>
      </c>
      <c r="R16" s="2" t="s">
        <v>122</v>
      </c>
      <c r="S16" s="2">
        <v>1230</v>
      </c>
      <c r="T16" s="236">
        <v>42683</v>
      </c>
      <c r="U16" s="2">
        <v>20</v>
      </c>
      <c r="V16" s="2">
        <v>2.7E-2</v>
      </c>
      <c r="W16" s="2">
        <v>2.5000000000000001E-2</v>
      </c>
      <c r="X16" s="2">
        <v>8000</v>
      </c>
      <c r="Y16" s="2">
        <v>30</v>
      </c>
      <c r="Z16" s="2">
        <f t="shared" si="0"/>
        <v>0.89076687525312348</v>
      </c>
      <c r="AA16" s="13" t="s">
        <v>204</v>
      </c>
      <c r="AS16" s="11"/>
      <c r="AT16" s="11"/>
      <c r="AU16" s="11"/>
      <c r="AV16" s="11"/>
      <c r="AW16" s="11"/>
      <c r="AX16" s="11"/>
      <c r="AY16" s="7"/>
      <c r="AZ16" s="7"/>
    </row>
    <row r="17" spans="1:52" ht="30" customHeight="1" x14ac:dyDescent="0.25">
      <c r="B17" s="48" t="s">
        <v>292</v>
      </c>
      <c r="C17" s="20" t="s">
        <v>299</v>
      </c>
      <c r="D17" s="21">
        <v>43200</v>
      </c>
      <c r="E17" s="20"/>
      <c r="F17" s="22"/>
      <c r="G17" s="428" t="s">
        <v>318</v>
      </c>
      <c r="H17" s="21">
        <v>43210</v>
      </c>
      <c r="I17" s="20" t="s">
        <v>307</v>
      </c>
      <c r="J17" s="46"/>
      <c r="M17" s="7"/>
      <c r="N17" s="235" t="s">
        <v>175</v>
      </c>
      <c r="O17" s="2" t="s">
        <v>151</v>
      </c>
      <c r="P17" s="2" t="s">
        <v>113</v>
      </c>
      <c r="Q17" s="2">
        <v>27129360</v>
      </c>
      <c r="R17" s="2" t="s">
        <v>123</v>
      </c>
      <c r="S17" s="2">
        <v>1230</v>
      </c>
      <c r="T17" s="236">
        <v>42683</v>
      </c>
      <c r="U17" s="2">
        <v>20</v>
      </c>
      <c r="V17" s="2">
        <v>7.0000000000000001E-3</v>
      </c>
      <c r="W17" s="2">
        <v>2.5000000000000001E-2</v>
      </c>
      <c r="X17" s="2">
        <v>8000</v>
      </c>
      <c r="Y17" s="2">
        <v>30</v>
      </c>
      <c r="Z17" s="2">
        <f t="shared" si="0"/>
        <v>0.89076687525312348</v>
      </c>
      <c r="AA17" s="13" t="s">
        <v>204</v>
      </c>
      <c r="AS17" s="11"/>
      <c r="AT17" s="11"/>
      <c r="AU17" s="11"/>
      <c r="AV17" s="11"/>
      <c r="AW17" s="11"/>
      <c r="AX17" s="11"/>
      <c r="AY17" s="7"/>
      <c r="AZ17" s="7"/>
    </row>
    <row r="18" spans="1:52" ht="30" customHeight="1" x14ac:dyDescent="0.25">
      <c r="B18" s="47" t="s">
        <v>293</v>
      </c>
      <c r="C18" s="20" t="s">
        <v>299</v>
      </c>
      <c r="D18" s="21">
        <v>43200</v>
      </c>
      <c r="E18" s="20"/>
      <c r="F18" s="22"/>
      <c r="G18" s="428" t="s">
        <v>318</v>
      </c>
      <c r="H18" s="21">
        <v>43208</v>
      </c>
      <c r="I18" s="20" t="s">
        <v>307</v>
      </c>
      <c r="J18" s="46"/>
      <c r="M18" s="7"/>
      <c r="N18" s="235" t="s">
        <v>176</v>
      </c>
      <c r="O18" s="2" t="s">
        <v>151</v>
      </c>
      <c r="P18" s="2" t="s">
        <v>113</v>
      </c>
      <c r="Q18" s="2">
        <v>27129360</v>
      </c>
      <c r="R18" s="2" t="s">
        <v>124</v>
      </c>
      <c r="S18" s="2">
        <v>1230</v>
      </c>
      <c r="T18" s="236">
        <v>42683</v>
      </c>
      <c r="U18" s="2">
        <v>50</v>
      </c>
      <c r="V18" s="2">
        <v>0.03</v>
      </c>
      <c r="W18" s="2">
        <v>0.03</v>
      </c>
      <c r="X18" s="2">
        <v>8000</v>
      </c>
      <c r="Y18" s="2">
        <v>30</v>
      </c>
      <c r="Z18" s="2">
        <f t="shared" si="0"/>
        <v>0.89076687525312348</v>
      </c>
      <c r="AA18" s="13" t="s">
        <v>204</v>
      </c>
      <c r="AS18" s="11"/>
      <c r="AT18" s="11"/>
      <c r="AU18" s="11"/>
      <c r="AV18" s="11"/>
      <c r="AW18" s="11"/>
      <c r="AX18" s="11"/>
      <c r="AY18" s="7"/>
      <c r="AZ18" s="7"/>
    </row>
    <row r="19" spans="1:52" ht="30" customHeight="1" x14ac:dyDescent="0.25">
      <c r="B19" s="49" t="s">
        <v>214</v>
      </c>
      <c r="C19" s="20" t="s">
        <v>299</v>
      </c>
      <c r="D19" s="21">
        <v>43200</v>
      </c>
      <c r="E19" s="20"/>
      <c r="F19" s="22"/>
      <c r="G19" s="428" t="s">
        <v>318</v>
      </c>
      <c r="H19" s="21">
        <v>43209</v>
      </c>
      <c r="I19" s="20" t="s">
        <v>307</v>
      </c>
      <c r="J19" s="46"/>
      <c r="M19" s="7"/>
      <c r="N19" s="235" t="s">
        <v>177</v>
      </c>
      <c r="O19" s="2" t="s">
        <v>151</v>
      </c>
      <c r="P19" s="2" t="s">
        <v>113</v>
      </c>
      <c r="Q19" s="2">
        <v>27129360</v>
      </c>
      <c r="R19" s="2" t="s">
        <v>125</v>
      </c>
      <c r="S19" s="2">
        <v>1230</v>
      </c>
      <c r="T19" s="236">
        <v>42683</v>
      </c>
      <c r="U19" s="2">
        <v>100</v>
      </c>
      <c r="V19" s="2">
        <v>0.06</v>
      </c>
      <c r="W19" s="2">
        <v>0.05</v>
      </c>
      <c r="X19" s="2">
        <v>8000</v>
      </c>
      <c r="Y19" s="2">
        <v>30</v>
      </c>
      <c r="Z19" s="2">
        <f t="shared" si="0"/>
        <v>0.89076687525312348</v>
      </c>
      <c r="AA19" s="13" t="s">
        <v>204</v>
      </c>
      <c r="AS19" s="7"/>
      <c r="AT19" s="7"/>
      <c r="AU19" s="7"/>
      <c r="AV19" s="7"/>
      <c r="AW19" s="7"/>
      <c r="AX19" s="7"/>
      <c r="AY19" s="7"/>
      <c r="AZ19" s="7"/>
    </row>
    <row r="20" spans="1:52" ht="30" customHeight="1" x14ac:dyDescent="0.25">
      <c r="B20" s="50" t="s">
        <v>215</v>
      </c>
      <c r="C20" s="20" t="s">
        <v>299</v>
      </c>
      <c r="D20" s="21">
        <v>43200</v>
      </c>
      <c r="E20" s="20"/>
      <c r="F20" s="22"/>
      <c r="G20" s="428" t="s">
        <v>318</v>
      </c>
      <c r="H20" s="21">
        <v>43208</v>
      </c>
      <c r="I20" s="20" t="s">
        <v>307</v>
      </c>
      <c r="J20" s="46"/>
      <c r="M20" s="7"/>
      <c r="N20" s="235" t="s">
        <v>178</v>
      </c>
      <c r="O20" s="2" t="s">
        <v>151</v>
      </c>
      <c r="P20" s="2" t="s">
        <v>113</v>
      </c>
      <c r="Q20" s="2">
        <v>27129360</v>
      </c>
      <c r="R20" s="2" t="s">
        <v>126</v>
      </c>
      <c r="S20" s="2">
        <v>1230</v>
      </c>
      <c r="T20" s="236">
        <v>42683</v>
      </c>
      <c r="U20" s="2">
        <v>200</v>
      </c>
      <c r="V20" s="2">
        <v>-0.06</v>
      </c>
      <c r="W20" s="2">
        <v>0.1</v>
      </c>
      <c r="X20" s="2">
        <v>8000</v>
      </c>
      <c r="Y20" s="2">
        <v>30</v>
      </c>
      <c r="Z20" s="2">
        <f t="shared" si="0"/>
        <v>0.89076687525312348</v>
      </c>
      <c r="AA20" s="13" t="s">
        <v>204</v>
      </c>
      <c r="AS20" s="7"/>
      <c r="AT20" s="7"/>
      <c r="AU20" s="7"/>
      <c r="AV20" s="7"/>
      <c r="AW20" s="7"/>
      <c r="AX20" s="7"/>
      <c r="AY20" s="7"/>
      <c r="AZ20" s="7"/>
    </row>
    <row r="21" spans="1:52" ht="30" customHeight="1" x14ac:dyDescent="0.25">
      <c r="B21" s="51" t="s">
        <v>294</v>
      </c>
      <c r="C21" s="20" t="s">
        <v>299</v>
      </c>
      <c r="D21" s="21">
        <v>43200</v>
      </c>
      <c r="E21" s="20"/>
      <c r="F21" s="22"/>
      <c r="G21" s="428" t="s">
        <v>318</v>
      </c>
      <c r="H21" s="21">
        <v>43209</v>
      </c>
      <c r="I21" s="20" t="s">
        <v>307</v>
      </c>
      <c r="J21" s="46"/>
      <c r="M21" s="28"/>
      <c r="N21" s="235" t="s">
        <v>179</v>
      </c>
      <c r="O21" s="2" t="s">
        <v>151</v>
      </c>
      <c r="P21" s="2" t="s">
        <v>113</v>
      </c>
      <c r="Q21" s="2">
        <v>27129360</v>
      </c>
      <c r="R21" s="2" t="s">
        <v>127</v>
      </c>
      <c r="S21" s="2">
        <v>1230</v>
      </c>
      <c r="T21" s="236">
        <v>42683</v>
      </c>
      <c r="U21" s="2">
        <v>200</v>
      </c>
      <c r="V21" s="2">
        <v>0.16</v>
      </c>
      <c r="W21" s="2">
        <v>0.1</v>
      </c>
      <c r="X21" s="2">
        <v>8000</v>
      </c>
      <c r="Y21" s="2">
        <v>30</v>
      </c>
      <c r="Z21" s="2">
        <f t="shared" si="0"/>
        <v>0.89076687525312348</v>
      </c>
      <c r="AA21" s="13" t="s">
        <v>204</v>
      </c>
      <c r="AS21" s="7"/>
      <c r="AT21" s="7"/>
      <c r="AU21" s="7"/>
      <c r="AV21" s="7"/>
      <c r="AW21" s="7"/>
      <c r="AX21" s="7"/>
      <c r="AY21" s="7"/>
      <c r="AZ21" s="7"/>
    </row>
    <row r="22" spans="1:52" ht="30" customHeight="1" x14ac:dyDescent="0.25">
      <c r="B22" s="52" t="s">
        <v>216</v>
      </c>
      <c r="C22" s="20" t="s">
        <v>299</v>
      </c>
      <c r="D22" s="21">
        <v>43200</v>
      </c>
      <c r="E22" s="20"/>
      <c r="F22" s="22"/>
      <c r="G22" s="428" t="s">
        <v>318</v>
      </c>
      <c r="H22" s="24">
        <v>43213</v>
      </c>
      <c r="I22" s="20" t="s">
        <v>307</v>
      </c>
      <c r="J22" s="46"/>
      <c r="M22" s="28"/>
      <c r="N22" s="235" t="s">
        <v>180</v>
      </c>
      <c r="O22" s="2" t="s">
        <v>151</v>
      </c>
      <c r="P22" s="2" t="s">
        <v>113</v>
      </c>
      <c r="Q22" s="2">
        <v>27129360</v>
      </c>
      <c r="R22" s="2" t="s">
        <v>128</v>
      </c>
      <c r="S22" s="2">
        <v>1230</v>
      </c>
      <c r="T22" s="236">
        <v>42683</v>
      </c>
      <c r="U22" s="2">
        <v>500</v>
      </c>
      <c r="V22" s="2">
        <v>0.35</v>
      </c>
      <c r="W22" s="2">
        <v>0.25</v>
      </c>
      <c r="X22" s="2">
        <v>8000</v>
      </c>
      <c r="Y22" s="2">
        <v>30</v>
      </c>
      <c r="Z22" s="2">
        <f t="shared" si="0"/>
        <v>0.89076687525312348</v>
      </c>
      <c r="AA22" s="13" t="s">
        <v>204</v>
      </c>
      <c r="AS22" s="7"/>
      <c r="AT22" s="7"/>
      <c r="AU22" s="7"/>
      <c r="AV22" s="7"/>
      <c r="AW22" s="7"/>
      <c r="AX22" s="7"/>
      <c r="AY22" s="7"/>
      <c r="AZ22" s="7"/>
    </row>
    <row r="23" spans="1:52" ht="30" customHeight="1" x14ac:dyDescent="0.25">
      <c r="B23" s="53" t="s">
        <v>217</v>
      </c>
      <c r="C23" s="20" t="s">
        <v>299</v>
      </c>
      <c r="D23" s="21">
        <v>43200</v>
      </c>
      <c r="E23" s="20"/>
      <c r="F23" s="22"/>
      <c r="G23" s="428" t="s">
        <v>318</v>
      </c>
      <c r="H23" s="24"/>
      <c r="I23" s="20" t="s">
        <v>307</v>
      </c>
      <c r="J23" s="46"/>
      <c r="M23" s="28"/>
      <c r="N23" s="235" t="s">
        <v>181</v>
      </c>
      <c r="O23" s="2" t="s">
        <v>151</v>
      </c>
      <c r="P23" s="2" t="s">
        <v>113</v>
      </c>
      <c r="Q23" s="2">
        <v>27129360</v>
      </c>
      <c r="R23" s="2" t="s">
        <v>129</v>
      </c>
      <c r="S23" s="2">
        <v>1230</v>
      </c>
      <c r="T23" s="236">
        <v>42683</v>
      </c>
      <c r="U23" s="2">
        <v>1000</v>
      </c>
      <c r="V23" s="2">
        <v>0.7</v>
      </c>
      <c r="W23" s="2">
        <v>0.5</v>
      </c>
      <c r="X23" s="2">
        <v>8000</v>
      </c>
      <c r="Y23" s="2">
        <v>30</v>
      </c>
      <c r="Z23" s="2">
        <f t="shared" si="0"/>
        <v>0.89076687525312348</v>
      </c>
      <c r="AA23" s="13" t="s">
        <v>204</v>
      </c>
      <c r="AS23" s="7"/>
      <c r="AT23" s="7"/>
      <c r="AU23" s="7"/>
      <c r="AV23" s="7"/>
      <c r="AW23" s="7"/>
      <c r="AX23" s="7"/>
      <c r="AY23" s="7"/>
      <c r="AZ23" s="7"/>
    </row>
    <row r="24" spans="1:52" ht="30" customHeight="1" x14ac:dyDescent="0.25">
      <c r="B24" s="54" t="s">
        <v>295</v>
      </c>
      <c r="C24" s="20" t="s">
        <v>299</v>
      </c>
      <c r="D24" s="21">
        <v>43200</v>
      </c>
      <c r="E24" s="20"/>
      <c r="F24" s="22"/>
      <c r="G24" s="428" t="s">
        <v>318</v>
      </c>
      <c r="H24" s="26"/>
      <c r="I24" s="25" t="s">
        <v>303</v>
      </c>
      <c r="J24" s="27"/>
      <c r="M24" s="28"/>
      <c r="N24" s="235" t="s">
        <v>182</v>
      </c>
      <c r="O24" s="2" t="s">
        <v>151</v>
      </c>
      <c r="P24" s="2" t="s">
        <v>113</v>
      </c>
      <c r="Q24" s="2">
        <v>27129360</v>
      </c>
      <c r="R24" s="2" t="s">
        <v>130</v>
      </c>
      <c r="S24" s="2">
        <v>1230</v>
      </c>
      <c r="T24" s="236">
        <v>42683</v>
      </c>
      <c r="U24" s="2">
        <v>2000</v>
      </c>
      <c r="V24" s="2">
        <v>1.2</v>
      </c>
      <c r="W24" s="238">
        <v>1</v>
      </c>
      <c r="X24" s="2">
        <v>8000</v>
      </c>
      <c r="Y24" s="2">
        <v>30</v>
      </c>
      <c r="Z24" s="2">
        <f t="shared" si="0"/>
        <v>0.89076687525312348</v>
      </c>
      <c r="AA24" s="13" t="s">
        <v>204</v>
      </c>
      <c r="AS24" s="7"/>
      <c r="AT24" s="7"/>
      <c r="AU24" s="7"/>
      <c r="AV24" s="7"/>
      <c r="AW24" s="7"/>
      <c r="AX24" s="7"/>
      <c r="AY24" s="7"/>
      <c r="AZ24" s="7"/>
    </row>
    <row r="25" spans="1:52" ht="30" customHeight="1" x14ac:dyDescent="0.25">
      <c r="B25" s="55" t="s">
        <v>296</v>
      </c>
      <c r="C25" s="20" t="s">
        <v>299</v>
      </c>
      <c r="D25" s="21">
        <v>43200</v>
      </c>
      <c r="E25" s="20"/>
      <c r="F25" s="22"/>
      <c r="G25" s="428" t="s">
        <v>318</v>
      </c>
      <c r="H25" s="24"/>
      <c r="I25" s="12" t="s">
        <v>304</v>
      </c>
      <c r="J25" s="46"/>
      <c r="M25" s="28"/>
      <c r="N25" s="239" t="s">
        <v>183</v>
      </c>
      <c r="O25" s="240" t="s">
        <v>151</v>
      </c>
      <c r="P25" s="240" t="s">
        <v>113</v>
      </c>
      <c r="Q25" s="240">
        <v>27129360</v>
      </c>
      <c r="R25" s="240" t="s">
        <v>131</v>
      </c>
      <c r="S25" s="240">
        <v>1230</v>
      </c>
      <c r="T25" s="241">
        <v>42683</v>
      </c>
      <c r="U25" s="240">
        <v>2000</v>
      </c>
      <c r="V25" s="240">
        <v>1.1000000000000001</v>
      </c>
      <c r="W25" s="242">
        <v>1</v>
      </c>
      <c r="X25" s="240">
        <v>8000</v>
      </c>
      <c r="Y25" s="240">
        <v>30</v>
      </c>
      <c r="Z25" s="240">
        <f t="shared" si="0"/>
        <v>0.89076687525312348</v>
      </c>
      <c r="AA25" s="243" t="s">
        <v>204</v>
      </c>
      <c r="AS25" s="7"/>
      <c r="AT25" s="7"/>
      <c r="AU25" s="7"/>
      <c r="AV25" s="7"/>
      <c r="AW25" s="7"/>
      <c r="AX25" s="7"/>
      <c r="AY25" s="7"/>
      <c r="AZ25" s="7"/>
    </row>
    <row r="26" spans="1:52" ht="30" customHeight="1" x14ac:dyDescent="0.25">
      <c r="B26" s="55" t="s">
        <v>297</v>
      </c>
      <c r="C26" s="20" t="s">
        <v>299</v>
      </c>
      <c r="D26" s="21"/>
      <c r="E26" s="20"/>
      <c r="F26" s="22"/>
      <c r="G26" s="428" t="s">
        <v>318</v>
      </c>
      <c r="H26" s="24"/>
      <c r="I26" s="2"/>
      <c r="J26" s="13"/>
      <c r="M26" s="11"/>
      <c r="N26" s="239" t="s">
        <v>184</v>
      </c>
      <c r="O26" s="240" t="s">
        <v>151</v>
      </c>
      <c r="P26" s="240" t="s">
        <v>113</v>
      </c>
      <c r="Q26" s="240">
        <v>27129360</v>
      </c>
      <c r="R26" s="240" t="s">
        <v>132</v>
      </c>
      <c r="S26" s="240">
        <v>1230</v>
      </c>
      <c r="T26" s="241">
        <v>42683</v>
      </c>
      <c r="U26" s="240">
        <v>5000</v>
      </c>
      <c r="V26" s="240">
        <v>3.7</v>
      </c>
      <c r="W26" s="240">
        <v>2.5</v>
      </c>
      <c r="X26" s="240">
        <v>8000</v>
      </c>
      <c r="Y26" s="240">
        <v>30</v>
      </c>
      <c r="Z26" s="240">
        <f t="shared" si="0"/>
        <v>0.89076687525312348</v>
      </c>
      <c r="AA26" s="243" t="s">
        <v>204</v>
      </c>
      <c r="AS26" s="7"/>
      <c r="AT26" s="7"/>
      <c r="AU26" s="7"/>
      <c r="AV26" s="7"/>
      <c r="AW26" s="7"/>
      <c r="AX26" s="7"/>
      <c r="AY26" s="7"/>
      <c r="AZ26" s="7"/>
    </row>
    <row r="27" spans="1:52" ht="30" customHeight="1" thickBot="1" x14ac:dyDescent="0.3">
      <c r="B27" s="57"/>
      <c r="C27" s="12"/>
      <c r="D27" s="24"/>
      <c r="E27" s="12"/>
      <c r="F27" s="12"/>
      <c r="G27" s="24"/>
      <c r="H27" s="24"/>
      <c r="I27" s="12"/>
      <c r="J27" s="46"/>
      <c r="M27" s="11"/>
      <c r="N27" s="246" t="s">
        <v>185</v>
      </c>
      <c r="O27" s="247" t="s">
        <v>151</v>
      </c>
      <c r="P27" s="247" t="s">
        <v>113</v>
      </c>
      <c r="Q27" s="247">
        <v>27129360</v>
      </c>
      <c r="R27" s="247" t="s">
        <v>133</v>
      </c>
      <c r="S27" s="247">
        <v>1230</v>
      </c>
      <c r="T27" s="248">
        <v>42683</v>
      </c>
      <c r="U27" s="247">
        <v>10000</v>
      </c>
      <c r="V27" s="247">
        <v>8.6999999999999993</v>
      </c>
      <c r="W27" s="404">
        <v>5</v>
      </c>
      <c r="X27" s="247">
        <v>8000</v>
      </c>
      <c r="Y27" s="247">
        <v>30</v>
      </c>
      <c r="Z27" s="247">
        <f t="shared" si="0"/>
        <v>0.89076687525312348</v>
      </c>
      <c r="AA27" s="249" t="s">
        <v>204</v>
      </c>
      <c r="AS27" s="7"/>
      <c r="AT27" s="7"/>
      <c r="AU27" s="7"/>
      <c r="AV27" s="7"/>
      <c r="AW27" s="7"/>
      <c r="AX27" s="11"/>
      <c r="AY27" s="7"/>
      <c r="AZ27" s="7"/>
    </row>
    <row r="28" spans="1:52" ht="30" customHeight="1" thickBot="1" x14ac:dyDescent="0.3">
      <c r="B28" s="57"/>
      <c r="C28" s="29"/>
      <c r="D28" s="30"/>
      <c r="E28" s="29"/>
      <c r="F28" s="29"/>
      <c r="G28" s="30"/>
      <c r="H28" s="30"/>
      <c r="I28" s="29"/>
      <c r="J28" s="31"/>
      <c r="M28" s="11"/>
      <c r="N28" s="405" t="s">
        <v>186</v>
      </c>
      <c r="O28" s="406" t="s">
        <v>152</v>
      </c>
      <c r="P28" s="406" t="s">
        <v>134</v>
      </c>
      <c r="Q28" s="406">
        <v>11119467</v>
      </c>
      <c r="R28" s="406">
        <v>10</v>
      </c>
      <c r="S28" s="406">
        <v>1257</v>
      </c>
      <c r="T28" s="407">
        <v>42692</v>
      </c>
      <c r="U28" s="406">
        <v>10000</v>
      </c>
      <c r="V28" s="406">
        <v>8</v>
      </c>
      <c r="W28" s="406">
        <v>16</v>
      </c>
      <c r="X28" s="406">
        <v>7950</v>
      </c>
      <c r="Y28" s="406">
        <v>140</v>
      </c>
      <c r="Z28" s="408">
        <v>0.88639999999999997</v>
      </c>
      <c r="AA28" s="409" t="s">
        <v>206</v>
      </c>
      <c r="AS28" s="7"/>
      <c r="AT28" s="7"/>
      <c r="AU28" s="7"/>
      <c r="AV28" s="7"/>
      <c r="AW28" s="7"/>
      <c r="AX28" s="11"/>
      <c r="AY28" s="7"/>
      <c r="AZ28" s="7"/>
    </row>
    <row r="29" spans="1:52" ht="30" customHeight="1" thickBot="1" x14ac:dyDescent="0.3">
      <c r="A29" s="59"/>
      <c r="B29" s="59"/>
      <c r="C29" s="7"/>
      <c r="D29" s="7"/>
      <c r="E29" s="7"/>
      <c r="F29" s="7"/>
      <c r="G29" s="7"/>
      <c r="H29" s="7"/>
      <c r="I29" s="7"/>
      <c r="J29" s="60"/>
      <c r="K29" s="32"/>
      <c r="L29" s="32"/>
      <c r="M29" s="32"/>
      <c r="N29" s="410" t="s">
        <v>187</v>
      </c>
      <c r="O29" s="411" t="s">
        <v>152</v>
      </c>
      <c r="P29" s="411" t="s">
        <v>134</v>
      </c>
      <c r="Q29" s="411">
        <v>11119468</v>
      </c>
      <c r="R29" s="411">
        <v>20</v>
      </c>
      <c r="S29" s="411">
        <v>1258</v>
      </c>
      <c r="T29" s="412">
        <v>42695</v>
      </c>
      <c r="U29" s="411">
        <v>20000</v>
      </c>
      <c r="V29" s="411">
        <v>0</v>
      </c>
      <c r="W29" s="411">
        <v>30</v>
      </c>
      <c r="X29" s="411">
        <v>7950</v>
      </c>
      <c r="Y29" s="411">
        <v>140</v>
      </c>
      <c r="Z29" s="413">
        <v>0.88739999999999997</v>
      </c>
      <c r="AA29" s="414" t="s">
        <v>207</v>
      </c>
      <c r="AQ29" s="28"/>
      <c r="AR29" s="7"/>
      <c r="AS29" s="7"/>
      <c r="AT29" s="7"/>
      <c r="AU29" s="7"/>
      <c r="AV29" s="7"/>
      <c r="AW29" s="7"/>
      <c r="AX29" s="28"/>
      <c r="AY29" s="7"/>
      <c r="AZ29" s="7"/>
    </row>
    <row r="30" spans="1:52" ht="30" customHeight="1" x14ac:dyDescent="0.25">
      <c r="A30" s="28"/>
      <c r="B30" s="61"/>
      <c r="C30" s="11"/>
      <c r="D30" s="32"/>
      <c r="E30" s="11"/>
      <c r="F30" s="11"/>
      <c r="G30" s="32"/>
      <c r="H30" s="32"/>
      <c r="I30" s="32"/>
      <c r="J30" s="62"/>
      <c r="K30" s="32"/>
      <c r="L30" s="11"/>
      <c r="M30" s="11"/>
      <c r="N30" s="244" t="s">
        <v>153</v>
      </c>
      <c r="O30" s="245" t="s">
        <v>152</v>
      </c>
      <c r="P30" s="245" t="s">
        <v>134</v>
      </c>
      <c r="Q30" s="245">
        <v>11119515</v>
      </c>
      <c r="R30" s="245">
        <v>1</v>
      </c>
      <c r="S30" s="245">
        <v>100405</v>
      </c>
      <c r="T30" s="250">
        <v>42615</v>
      </c>
      <c r="U30" s="245">
        <v>1</v>
      </c>
      <c r="V30" s="245">
        <v>0.04</v>
      </c>
      <c r="W30" s="245">
        <v>0.03</v>
      </c>
      <c r="X30" s="245">
        <v>7950</v>
      </c>
      <c r="Y30" s="245">
        <v>140</v>
      </c>
      <c r="Z30" s="251">
        <f>(0.34848*((750.3+756.2)/2)-0.009024*((43.6+60.2)/2)*EXP(0.0612*((19.1+21.1)/2)))/(273.15+((19.1+21.1)/2))</f>
        <v>0.88965063908070108</v>
      </c>
      <c r="AA30" s="252" t="s">
        <v>205</v>
      </c>
      <c r="AQ30" s="28"/>
      <c r="AR30" s="7"/>
      <c r="AS30" s="7"/>
      <c r="AT30" s="7"/>
      <c r="AU30" s="7"/>
      <c r="AV30" s="7"/>
      <c r="AW30" s="7"/>
      <c r="AX30" s="28"/>
      <c r="AY30" s="7"/>
      <c r="AZ30" s="7"/>
    </row>
    <row r="31" spans="1:52" ht="30" customHeight="1" thickBot="1" x14ac:dyDescent="0.3">
      <c r="A31" s="7"/>
      <c r="B31" s="59"/>
      <c r="C31" s="7"/>
      <c r="D31" s="7"/>
      <c r="E31" s="7"/>
      <c r="F31" s="7"/>
      <c r="G31" s="7"/>
      <c r="H31" s="7"/>
      <c r="I31" s="7"/>
      <c r="J31" s="60"/>
      <c r="K31" s="7"/>
      <c r="L31" s="11"/>
      <c r="M31" s="11"/>
      <c r="N31" s="235" t="s">
        <v>154</v>
      </c>
      <c r="O31" s="2" t="s">
        <v>152</v>
      </c>
      <c r="P31" s="2" t="s">
        <v>134</v>
      </c>
      <c r="Q31" s="2">
        <v>11119515</v>
      </c>
      <c r="R31" s="2">
        <v>2</v>
      </c>
      <c r="S31" s="2">
        <v>100405</v>
      </c>
      <c r="T31" s="236">
        <v>42615</v>
      </c>
      <c r="U31" s="2">
        <v>2</v>
      </c>
      <c r="V31" s="2">
        <v>0.06</v>
      </c>
      <c r="W31" s="2">
        <v>0.04</v>
      </c>
      <c r="X31" s="2">
        <v>7950</v>
      </c>
      <c r="Y31" s="2">
        <v>140</v>
      </c>
      <c r="Z31" s="253">
        <f t="shared" ref="Z31:Z45" si="1">(0.34848*((750.3+756.2)/2)-0.009024*((43.6+60.2)/2)*EXP(0.0612*((19.1+21.1)/2)))/(273.15+((19.1+21.1)/2))</f>
        <v>0.88965063908070108</v>
      </c>
      <c r="AA31" s="13" t="s">
        <v>205</v>
      </c>
      <c r="AQ31" s="28"/>
      <c r="AR31" s="7"/>
      <c r="AS31" s="7"/>
      <c r="AT31" s="7"/>
      <c r="AU31" s="7"/>
      <c r="AV31" s="7"/>
      <c r="AW31" s="7"/>
      <c r="AX31" s="28"/>
      <c r="AY31" s="7"/>
      <c r="AZ31" s="7"/>
    </row>
    <row r="32" spans="1:52" ht="30" customHeight="1" x14ac:dyDescent="0.25">
      <c r="A32" s="7"/>
      <c r="B32" s="668" t="s">
        <v>274</v>
      </c>
      <c r="C32" s="669"/>
      <c r="D32" s="669"/>
      <c r="E32" s="669"/>
      <c r="F32" s="669"/>
      <c r="G32" s="669"/>
      <c r="H32" s="669"/>
      <c r="I32" s="669"/>
      <c r="J32" s="670"/>
      <c r="L32" s="11"/>
      <c r="M32" s="11"/>
      <c r="N32" s="235" t="s">
        <v>155</v>
      </c>
      <c r="O32" s="2" t="s">
        <v>152</v>
      </c>
      <c r="P32" s="2" t="s">
        <v>134</v>
      </c>
      <c r="Q32" s="2">
        <v>11119515</v>
      </c>
      <c r="R32" s="2" t="s">
        <v>135</v>
      </c>
      <c r="S32" s="2">
        <v>100405</v>
      </c>
      <c r="T32" s="236">
        <v>42615</v>
      </c>
      <c r="U32" s="2">
        <v>2</v>
      </c>
      <c r="V32" s="2">
        <v>0.04</v>
      </c>
      <c r="W32" s="2">
        <v>0.04</v>
      </c>
      <c r="X32" s="2">
        <v>7950</v>
      </c>
      <c r="Y32" s="2">
        <v>140</v>
      </c>
      <c r="Z32" s="253">
        <f t="shared" si="1"/>
        <v>0.88965063908070108</v>
      </c>
      <c r="AA32" s="13" t="str">
        <f>AA31</f>
        <v>M-002</v>
      </c>
      <c r="AR32" s="7"/>
      <c r="AS32" s="7"/>
      <c r="AT32" s="7"/>
      <c r="AU32" s="7"/>
      <c r="AV32" s="7"/>
      <c r="AW32" s="7"/>
      <c r="AX32" s="28"/>
      <c r="AY32" s="7"/>
      <c r="AZ32" s="7"/>
    </row>
    <row r="33" spans="1:52" ht="30" customHeight="1" thickBot="1" x14ac:dyDescent="0.3">
      <c r="A33" s="7"/>
      <c r="B33" s="671"/>
      <c r="C33" s="672"/>
      <c r="D33" s="672"/>
      <c r="E33" s="672"/>
      <c r="F33" s="672"/>
      <c r="G33" s="672"/>
      <c r="H33" s="672"/>
      <c r="I33" s="672"/>
      <c r="J33" s="673"/>
      <c r="L33" s="11"/>
      <c r="M33" s="11"/>
      <c r="N33" s="235" t="s">
        <v>156</v>
      </c>
      <c r="O33" s="2" t="s">
        <v>152</v>
      </c>
      <c r="P33" s="2" t="s">
        <v>134</v>
      </c>
      <c r="Q33" s="2">
        <v>11119515</v>
      </c>
      <c r="R33" s="2">
        <v>5</v>
      </c>
      <c r="S33" s="2">
        <v>100405</v>
      </c>
      <c r="T33" s="236">
        <v>42615</v>
      </c>
      <c r="U33" s="2">
        <v>5</v>
      </c>
      <c r="V33" s="254">
        <v>0</v>
      </c>
      <c r="W33" s="2">
        <v>0.05</v>
      </c>
      <c r="X33" s="2">
        <v>7950</v>
      </c>
      <c r="Y33" s="2">
        <v>140</v>
      </c>
      <c r="Z33" s="253">
        <f t="shared" si="1"/>
        <v>0.88965063908070108</v>
      </c>
      <c r="AA33" s="13" t="s">
        <v>205</v>
      </c>
      <c r="AR33" s="7"/>
      <c r="AS33" s="7"/>
      <c r="AT33" s="7"/>
      <c r="AU33" s="7"/>
      <c r="AV33" s="7"/>
      <c r="AW33" s="7"/>
      <c r="AX33" s="28"/>
      <c r="AY33" s="7"/>
      <c r="AZ33" s="7"/>
    </row>
    <row r="34" spans="1:52" ht="30" customHeight="1" x14ac:dyDescent="0.25">
      <c r="A34" s="7"/>
      <c r="B34" s="674" t="s">
        <v>4</v>
      </c>
      <c r="C34" s="676" t="s">
        <v>38</v>
      </c>
      <c r="D34" s="676" t="s">
        <v>21</v>
      </c>
      <c r="E34" s="676" t="s">
        <v>39</v>
      </c>
      <c r="F34" s="676" t="s">
        <v>40</v>
      </c>
      <c r="G34" s="676" t="s">
        <v>267</v>
      </c>
      <c r="H34" s="676" t="s">
        <v>268</v>
      </c>
      <c r="I34" s="678" t="s">
        <v>188</v>
      </c>
      <c r="J34" s="680" t="s">
        <v>220</v>
      </c>
      <c r="K34" s="682"/>
      <c r="L34" s="11"/>
      <c r="M34" s="11"/>
      <c r="N34" s="235" t="s">
        <v>157</v>
      </c>
      <c r="O34" s="2" t="s">
        <v>152</v>
      </c>
      <c r="P34" s="2" t="s">
        <v>134</v>
      </c>
      <c r="Q34" s="2">
        <v>11119515</v>
      </c>
      <c r="R34" s="2">
        <v>10</v>
      </c>
      <c r="S34" s="2">
        <v>100405</v>
      </c>
      <c r="T34" s="236">
        <v>42615</v>
      </c>
      <c r="U34" s="2">
        <v>10</v>
      </c>
      <c r="V34" s="2">
        <v>0.05</v>
      </c>
      <c r="W34" s="2">
        <v>0.06</v>
      </c>
      <c r="X34" s="2">
        <v>7950</v>
      </c>
      <c r="Y34" s="2">
        <v>140</v>
      </c>
      <c r="Z34" s="253">
        <f t="shared" si="1"/>
        <v>0.88965063908070108</v>
      </c>
      <c r="AA34" s="13" t="s">
        <v>205</v>
      </c>
      <c r="AR34" s="7"/>
      <c r="AS34" s="7"/>
      <c r="AT34" s="7"/>
      <c r="AU34" s="7"/>
      <c r="AV34" s="7"/>
      <c r="AW34" s="7"/>
      <c r="AX34" s="11"/>
      <c r="AY34" s="7"/>
      <c r="AZ34" s="7"/>
    </row>
    <row r="35" spans="1:52" ht="30" customHeight="1" thickBot="1" x14ac:dyDescent="0.3">
      <c r="A35" s="7"/>
      <c r="B35" s="675"/>
      <c r="C35" s="677"/>
      <c r="D35" s="677"/>
      <c r="E35" s="677"/>
      <c r="F35" s="677"/>
      <c r="G35" s="677"/>
      <c r="H35" s="677"/>
      <c r="I35" s="679"/>
      <c r="J35" s="681"/>
      <c r="K35" s="682"/>
      <c r="L35" s="11"/>
      <c r="M35" s="11"/>
      <c r="N35" s="235" t="s">
        <v>158</v>
      </c>
      <c r="O35" s="2" t="s">
        <v>152</v>
      </c>
      <c r="P35" s="2" t="s">
        <v>134</v>
      </c>
      <c r="Q35" s="2">
        <v>11119515</v>
      </c>
      <c r="R35" s="2">
        <v>20</v>
      </c>
      <c r="S35" s="2">
        <v>100405</v>
      </c>
      <c r="T35" s="236">
        <v>42615</v>
      </c>
      <c r="U35" s="2">
        <v>20</v>
      </c>
      <c r="V35" s="2">
        <v>7.0000000000000007E-2</v>
      </c>
      <c r="W35" s="2">
        <v>0.08</v>
      </c>
      <c r="X35" s="2">
        <v>7950</v>
      </c>
      <c r="Y35" s="2">
        <v>140</v>
      </c>
      <c r="Z35" s="253">
        <f t="shared" si="1"/>
        <v>0.88965063908070108</v>
      </c>
      <c r="AA35" s="13" t="str">
        <f>AA34</f>
        <v>M-002</v>
      </c>
      <c r="AR35" s="7"/>
      <c r="AS35" s="7"/>
      <c r="AT35" s="7"/>
      <c r="AU35" s="7"/>
      <c r="AV35" s="7"/>
      <c r="AW35" s="7"/>
      <c r="AX35" s="11"/>
      <c r="AY35" s="7"/>
      <c r="AZ35" s="7"/>
    </row>
    <row r="36" spans="1:52" ht="30" customHeight="1" x14ac:dyDescent="0.25">
      <c r="A36" s="7"/>
      <c r="B36" s="425"/>
      <c r="C36" s="426"/>
      <c r="D36" s="426"/>
      <c r="E36" s="426"/>
      <c r="F36" s="426"/>
      <c r="G36" s="426"/>
      <c r="H36" s="426"/>
      <c r="I36" s="426"/>
      <c r="J36" s="427"/>
      <c r="K36" s="39"/>
      <c r="L36" s="11"/>
      <c r="M36" s="11"/>
      <c r="N36" s="235" t="s">
        <v>159</v>
      </c>
      <c r="O36" s="2" t="s">
        <v>152</v>
      </c>
      <c r="P36" s="2" t="s">
        <v>134</v>
      </c>
      <c r="Q36" s="2">
        <v>11119515</v>
      </c>
      <c r="R36" s="2" t="s">
        <v>136</v>
      </c>
      <c r="S36" s="2">
        <v>100405</v>
      </c>
      <c r="T36" s="236">
        <v>42615</v>
      </c>
      <c r="U36" s="2">
        <v>20</v>
      </c>
      <c r="V36" s="2">
        <v>0.08</v>
      </c>
      <c r="W36" s="2">
        <v>0.08</v>
      </c>
      <c r="X36" s="2">
        <v>7950</v>
      </c>
      <c r="Y36" s="2">
        <v>140</v>
      </c>
      <c r="Z36" s="253">
        <f t="shared" si="1"/>
        <v>0.88965063908070108</v>
      </c>
      <c r="AA36" s="13" t="s">
        <v>205</v>
      </c>
      <c r="AR36" s="7"/>
      <c r="AS36" s="7"/>
      <c r="AT36" s="7"/>
      <c r="AU36" s="7"/>
      <c r="AV36" s="7"/>
      <c r="AW36" s="7"/>
      <c r="AX36" s="11"/>
      <c r="AY36" s="7"/>
      <c r="AZ36" s="7"/>
    </row>
    <row r="37" spans="1:52" ht="30" customHeight="1" x14ac:dyDescent="0.25">
      <c r="A37" s="7"/>
      <c r="B37" s="56" t="s">
        <v>282</v>
      </c>
      <c r="C37" s="18"/>
      <c r="D37" s="17"/>
      <c r="E37" s="16"/>
      <c r="F37" s="19">
        <v>1</v>
      </c>
      <c r="G37" s="19">
        <v>1</v>
      </c>
      <c r="H37" s="19">
        <v>7950</v>
      </c>
      <c r="I37" s="19">
        <v>140</v>
      </c>
      <c r="J37" s="37" t="s">
        <v>307</v>
      </c>
      <c r="K37" s="40"/>
      <c r="L37" s="11"/>
      <c r="M37" s="11"/>
      <c r="N37" s="235" t="s">
        <v>160</v>
      </c>
      <c r="O37" s="2" t="s">
        <v>152</v>
      </c>
      <c r="P37" s="2" t="s">
        <v>134</v>
      </c>
      <c r="Q37" s="2">
        <v>11119515</v>
      </c>
      <c r="R37" s="2">
        <v>50</v>
      </c>
      <c r="S37" s="2">
        <v>100405</v>
      </c>
      <c r="T37" s="236">
        <v>42615</v>
      </c>
      <c r="U37" s="2">
        <v>50</v>
      </c>
      <c r="V37" s="2">
        <v>0.19</v>
      </c>
      <c r="W37" s="254">
        <v>0.1</v>
      </c>
      <c r="X37" s="2">
        <v>7950</v>
      </c>
      <c r="Y37" s="2">
        <v>140</v>
      </c>
      <c r="Z37" s="253">
        <f t="shared" si="1"/>
        <v>0.88965063908070108</v>
      </c>
      <c r="AA37" s="13" t="s">
        <v>205</v>
      </c>
      <c r="AR37" s="7"/>
      <c r="AS37" s="7"/>
      <c r="AT37" s="7"/>
      <c r="AU37" s="7"/>
      <c r="AV37" s="7"/>
      <c r="AW37" s="7"/>
      <c r="AX37" s="11"/>
      <c r="AY37" s="7"/>
      <c r="AZ37" s="7"/>
    </row>
    <row r="38" spans="1:52" ht="30" customHeight="1" x14ac:dyDescent="0.25">
      <c r="A38" s="7"/>
      <c r="B38" s="56" t="s">
        <v>283</v>
      </c>
      <c r="C38" s="18" t="s">
        <v>300</v>
      </c>
      <c r="D38" s="17" t="s">
        <v>301</v>
      </c>
      <c r="E38" s="16" t="s">
        <v>306</v>
      </c>
      <c r="F38" s="19">
        <v>2</v>
      </c>
      <c r="G38" s="19">
        <v>2</v>
      </c>
      <c r="H38" s="19">
        <v>7950</v>
      </c>
      <c r="I38" s="19">
        <v>140</v>
      </c>
      <c r="J38" s="37" t="s">
        <v>307</v>
      </c>
      <c r="K38" s="39"/>
      <c r="L38" s="11"/>
      <c r="M38" s="11"/>
      <c r="N38" s="235" t="s">
        <v>161</v>
      </c>
      <c r="O38" s="2" t="s">
        <v>152</v>
      </c>
      <c r="P38" s="2" t="s">
        <v>134</v>
      </c>
      <c r="Q38" s="2">
        <v>11119515</v>
      </c>
      <c r="R38" s="2">
        <v>100</v>
      </c>
      <c r="S38" s="2">
        <v>100405</v>
      </c>
      <c r="T38" s="236">
        <v>42615</v>
      </c>
      <c r="U38" s="2">
        <v>100</v>
      </c>
      <c r="V38" s="2">
        <v>0.13</v>
      </c>
      <c r="W38" s="2">
        <v>0.16</v>
      </c>
      <c r="X38" s="2">
        <v>7950</v>
      </c>
      <c r="Y38" s="2">
        <v>140</v>
      </c>
      <c r="Z38" s="253">
        <f t="shared" si="1"/>
        <v>0.88965063908070108</v>
      </c>
      <c r="AA38" s="13" t="str">
        <f>AA37</f>
        <v>M-002</v>
      </c>
      <c r="AR38" s="7"/>
      <c r="AS38" s="7"/>
      <c r="AT38" s="7"/>
      <c r="AU38" s="7"/>
      <c r="AV38" s="7"/>
      <c r="AW38" s="7"/>
      <c r="AX38" s="11"/>
      <c r="AY38" s="7"/>
      <c r="AZ38" s="7"/>
    </row>
    <row r="39" spans="1:52" ht="30" customHeight="1" x14ac:dyDescent="0.25">
      <c r="A39" s="7"/>
      <c r="B39" s="56" t="s">
        <v>284</v>
      </c>
      <c r="C39" s="18" t="s">
        <v>300</v>
      </c>
      <c r="D39" s="17" t="s">
        <v>301</v>
      </c>
      <c r="E39" s="16" t="s">
        <v>306</v>
      </c>
      <c r="F39" s="19" t="s">
        <v>135</v>
      </c>
      <c r="G39" s="19">
        <v>2</v>
      </c>
      <c r="H39" s="19">
        <v>7950</v>
      </c>
      <c r="I39" s="19">
        <v>140</v>
      </c>
      <c r="J39" s="37" t="s">
        <v>307</v>
      </c>
      <c r="K39" s="39"/>
      <c r="L39" s="11"/>
      <c r="M39" s="11"/>
      <c r="N39" s="235" t="s">
        <v>162</v>
      </c>
      <c r="O39" s="2" t="s">
        <v>152</v>
      </c>
      <c r="P39" s="2" t="s">
        <v>134</v>
      </c>
      <c r="Q39" s="2">
        <v>11119515</v>
      </c>
      <c r="R39" s="2">
        <v>200</v>
      </c>
      <c r="S39" s="2">
        <v>100405</v>
      </c>
      <c r="T39" s="236">
        <v>42615</v>
      </c>
      <c r="U39" s="2">
        <v>200</v>
      </c>
      <c r="V39" s="2">
        <v>0.2</v>
      </c>
      <c r="W39" s="2">
        <v>0.3</v>
      </c>
      <c r="X39" s="2">
        <v>7950</v>
      </c>
      <c r="Y39" s="2">
        <v>140</v>
      </c>
      <c r="Z39" s="253">
        <f t="shared" si="1"/>
        <v>0.88965063908070108</v>
      </c>
      <c r="AA39" s="13" t="s">
        <v>205</v>
      </c>
      <c r="AR39" s="7"/>
      <c r="AS39" s="7"/>
      <c r="AT39" s="7"/>
      <c r="AU39" s="7"/>
      <c r="AV39" s="7"/>
      <c r="AW39" s="7"/>
      <c r="AX39" s="11"/>
      <c r="AY39" s="7"/>
      <c r="AZ39" s="7"/>
    </row>
    <row r="40" spans="1:52" ht="30" customHeight="1" x14ac:dyDescent="0.25">
      <c r="A40" s="7"/>
      <c r="B40" s="56" t="s">
        <v>285</v>
      </c>
      <c r="C40" s="18" t="s">
        <v>300</v>
      </c>
      <c r="D40" s="17" t="s">
        <v>301</v>
      </c>
      <c r="E40" s="16" t="s">
        <v>306</v>
      </c>
      <c r="F40" s="19" t="s">
        <v>309</v>
      </c>
      <c r="G40" s="19">
        <v>5</v>
      </c>
      <c r="H40" s="19">
        <v>7950</v>
      </c>
      <c r="I40" s="19">
        <v>140</v>
      </c>
      <c r="J40" s="37" t="s">
        <v>307</v>
      </c>
      <c r="K40" s="39"/>
      <c r="L40" s="11"/>
      <c r="M40" s="11"/>
      <c r="N40" s="235" t="s">
        <v>163</v>
      </c>
      <c r="O40" s="2" t="s">
        <v>152</v>
      </c>
      <c r="P40" s="2" t="s">
        <v>134</v>
      </c>
      <c r="Q40" s="2">
        <v>11119515</v>
      </c>
      <c r="R40" s="2" t="s">
        <v>137</v>
      </c>
      <c r="S40" s="2">
        <v>100405</v>
      </c>
      <c r="T40" s="236">
        <v>42615</v>
      </c>
      <c r="U40" s="2">
        <v>200</v>
      </c>
      <c r="V40" s="2">
        <v>0.3</v>
      </c>
      <c r="W40" s="2">
        <v>0.3</v>
      </c>
      <c r="X40" s="2">
        <v>7950</v>
      </c>
      <c r="Y40" s="2">
        <v>140</v>
      </c>
      <c r="Z40" s="253">
        <f t="shared" si="1"/>
        <v>0.88965063908070108</v>
      </c>
      <c r="AA40" s="13" t="s">
        <v>205</v>
      </c>
      <c r="AR40" s="7"/>
      <c r="AS40" s="7"/>
      <c r="AT40" s="7"/>
      <c r="AU40" s="7"/>
      <c r="AV40" s="7"/>
      <c r="AW40" s="7"/>
      <c r="AX40" s="11"/>
      <c r="AY40" s="7"/>
      <c r="AZ40" s="7"/>
    </row>
    <row r="41" spans="1:52" ht="30" customHeight="1" x14ac:dyDescent="0.25">
      <c r="A41" s="7"/>
      <c r="B41" s="56" t="s">
        <v>286</v>
      </c>
      <c r="C41" s="18" t="s">
        <v>300</v>
      </c>
      <c r="D41" s="17" t="s">
        <v>301</v>
      </c>
      <c r="E41" s="16" t="s">
        <v>306</v>
      </c>
      <c r="F41" s="19" t="s">
        <v>286</v>
      </c>
      <c r="G41" s="19">
        <v>10</v>
      </c>
      <c r="H41" s="19">
        <v>7950</v>
      </c>
      <c r="I41" s="19">
        <v>140</v>
      </c>
      <c r="J41" s="37" t="s">
        <v>307</v>
      </c>
      <c r="K41" s="39"/>
      <c r="L41" s="11"/>
      <c r="M41" s="11"/>
      <c r="N41" s="235" t="s">
        <v>164</v>
      </c>
      <c r="O41" s="2" t="s">
        <v>152</v>
      </c>
      <c r="P41" s="2" t="s">
        <v>134</v>
      </c>
      <c r="Q41" s="2">
        <v>11119515</v>
      </c>
      <c r="R41" s="2">
        <v>500</v>
      </c>
      <c r="S41" s="2">
        <v>100405</v>
      </c>
      <c r="T41" s="236">
        <v>42615</v>
      </c>
      <c r="U41" s="2">
        <v>500</v>
      </c>
      <c r="V41" s="2">
        <v>0.8</v>
      </c>
      <c r="W41" s="2">
        <v>0.8</v>
      </c>
      <c r="X41" s="2">
        <v>7950</v>
      </c>
      <c r="Y41" s="2">
        <v>140</v>
      </c>
      <c r="Z41" s="253">
        <f t="shared" si="1"/>
        <v>0.88965063908070108</v>
      </c>
      <c r="AA41" s="13" t="str">
        <f>AA40</f>
        <v>M-002</v>
      </c>
      <c r="AR41" s="7"/>
      <c r="AS41" s="7"/>
      <c r="AT41" s="7"/>
      <c r="AU41" s="7"/>
      <c r="AV41" s="7"/>
      <c r="AW41" s="7"/>
      <c r="AX41" s="11"/>
      <c r="AY41" s="7"/>
      <c r="AZ41" s="7"/>
    </row>
    <row r="42" spans="1:52" ht="30" customHeight="1" x14ac:dyDescent="0.25">
      <c r="A42" s="7"/>
      <c r="B42" s="47" t="s">
        <v>287</v>
      </c>
      <c r="C42" s="18" t="s">
        <v>300</v>
      </c>
      <c r="D42" s="17" t="s">
        <v>301</v>
      </c>
      <c r="E42" s="16" t="s">
        <v>306</v>
      </c>
      <c r="F42" s="19" t="s">
        <v>310</v>
      </c>
      <c r="G42" s="19">
        <v>20</v>
      </c>
      <c r="H42" s="19">
        <v>7950</v>
      </c>
      <c r="I42" s="19">
        <v>140</v>
      </c>
      <c r="J42" s="37" t="s">
        <v>307</v>
      </c>
      <c r="K42" s="39"/>
      <c r="L42" s="11"/>
      <c r="M42" s="11"/>
      <c r="N42" s="235" t="s">
        <v>165</v>
      </c>
      <c r="O42" s="2" t="s">
        <v>152</v>
      </c>
      <c r="P42" s="2" t="s">
        <v>134</v>
      </c>
      <c r="Q42" s="2">
        <v>11119515</v>
      </c>
      <c r="R42" s="2">
        <v>1</v>
      </c>
      <c r="S42" s="2">
        <v>100405</v>
      </c>
      <c r="T42" s="236">
        <v>42615</v>
      </c>
      <c r="U42" s="2">
        <v>1000</v>
      </c>
      <c r="V42" s="2">
        <v>1.9</v>
      </c>
      <c r="W42" s="2">
        <v>1.6</v>
      </c>
      <c r="X42" s="2">
        <v>7950</v>
      </c>
      <c r="Y42" s="2">
        <v>140</v>
      </c>
      <c r="Z42" s="253">
        <f t="shared" si="1"/>
        <v>0.88965063908070108</v>
      </c>
      <c r="AA42" s="13" t="s">
        <v>205</v>
      </c>
      <c r="AR42" s="7"/>
      <c r="AS42" s="7"/>
      <c r="AT42" s="7"/>
      <c r="AU42" s="7"/>
      <c r="AV42" s="7"/>
      <c r="AW42" s="7"/>
      <c r="AX42" s="11"/>
      <c r="AY42" s="7"/>
      <c r="AZ42" s="7"/>
    </row>
    <row r="43" spans="1:52" ht="30" customHeight="1" x14ac:dyDescent="0.25">
      <c r="A43" s="7"/>
      <c r="B43" s="48" t="s">
        <v>288</v>
      </c>
      <c r="C43" s="18" t="s">
        <v>300</v>
      </c>
      <c r="D43" s="17" t="s">
        <v>301</v>
      </c>
      <c r="E43" s="16" t="s">
        <v>306</v>
      </c>
      <c r="F43" s="19" t="s">
        <v>311</v>
      </c>
      <c r="G43" s="19">
        <v>20</v>
      </c>
      <c r="H43" s="19">
        <v>7950</v>
      </c>
      <c r="I43" s="19">
        <v>140</v>
      </c>
      <c r="J43" s="37" t="s">
        <v>307</v>
      </c>
      <c r="K43" s="39"/>
      <c r="L43" s="11"/>
      <c r="M43" s="11"/>
      <c r="N43" s="235" t="s">
        <v>166</v>
      </c>
      <c r="O43" s="2" t="s">
        <v>152</v>
      </c>
      <c r="P43" s="2" t="s">
        <v>134</v>
      </c>
      <c r="Q43" s="2">
        <v>11119515</v>
      </c>
      <c r="R43" s="2">
        <v>2</v>
      </c>
      <c r="S43" s="2">
        <v>100405</v>
      </c>
      <c r="T43" s="236">
        <v>42615</v>
      </c>
      <c r="U43" s="2">
        <v>2000</v>
      </c>
      <c r="V43" s="238">
        <v>2.2000000000000002</v>
      </c>
      <c r="W43" s="238">
        <v>3</v>
      </c>
      <c r="X43" s="2">
        <v>7950</v>
      </c>
      <c r="Y43" s="2">
        <v>140</v>
      </c>
      <c r="Z43" s="253">
        <f t="shared" si="1"/>
        <v>0.88965063908070108</v>
      </c>
      <c r="AA43" s="13" t="s">
        <v>205</v>
      </c>
      <c r="AR43" s="7"/>
      <c r="AS43" s="7"/>
      <c r="AT43" s="7"/>
      <c r="AU43" s="7"/>
      <c r="AV43" s="7"/>
      <c r="AW43" s="7"/>
      <c r="AX43" s="7"/>
      <c r="AY43" s="7"/>
      <c r="AZ43" s="7"/>
    </row>
    <row r="44" spans="1:52" ht="30" customHeight="1" x14ac:dyDescent="0.25">
      <c r="A44" s="7"/>
      <c r="B44" s="47" t="s">
        <v>289</v>
      </c>
      <c r="C44" s="18" t="s">
        <v>300</v>
      </c>
      <c r="D44" s="17" t="s">
        <v>301</v>
      </c>
      <c r="E44" s="16" t="s">
        <v>306</v>
      </c>
      <c r="F44" s="19" t="s">
        <v>289</v>
      </c>
      <c r="G44" s="19">
        <v>50</v>
      </c>
      <c r="H44" s="19">
        <v>7950</v>
      </c>
      <c r="I44" s="19">
        <v>140</v>
      </c>
      <c r="J44" s="37" t="s">
        <v>307</v>
      </c>
      <c r="K44" s="39"/>
      <c r="L44" s="11"/>
      <c r="M44" s="11"/>
      <c r="N44" s="235" t="s">
        <v>167</v>
      </c>
      <c r="O44" s="2" t="s">
        <v>152</v>
      </c>
      <c r="P44" s="2" t="s">
        <v>134</v>
      </c>
      <c r="Q44" s="2">
        <v>11119515</v>
      </c>
      <c r="R44" s="2" t="s">
        <v>135</v>
      </c>
      <c r="S44" s="2">
        <v>100405</v>
      </c>
      <c r="T44" s="236">
        <v>42615</v>
      </c>
      <c r="U44" s="2">
        <v>2000</v>
      </c>
      <c r="V44" s="238">
        <v>2</v>
      </c>
      <c r="W44" s="238">
        <v>3</v>
      </c>
      <c r="X44" s="2">
        <v>7950</v>
      </c>
      <c r="Y44" s="2">
        <v>140</v>
      </c>
      <c r="Z44" s="253">
        <f t="shared" si="1"/>
        <v>0.88965063908070108</v>
      </c>
      <c r="AA44" s="13" t="str">
        <f>AA43</f>
        <v>M-002</v>
      </c>
      <c r="AR44" s="7"/>
      <c r="AS44" s="7"/>
      <c r="AT44" s="7"/>
      <c r="AU44" s="7"/>
      <c r="AV44" s="7"/>
      <c r="AW44" s="7"/>
      <c r="AX44" s="7"/>
      <c r="AY44" s="7"/>
      <c r="AZ44" s="7"/>
    </row>
    <row r="45" spans="1:52" ht="30" customHeight="1" thickBot="1" x14ac:dyDescent="0.3">
      <c r="A45" s="7"/>
      <c r="B45" s="47" t="s">
        <v>290</v>
      </c>
      <c r="C45" s="18" t="s">
        <v>300</v>
      </c>
      <c r="D45" s="17" t="s">
        <v>301</v>
      </c>
      <c r="E45" s="16" t="s">
        <v>306</v>
      </c>
      <c r="F45" s="19" t="s">
        <v>312</v>
      </c>
      <c r="G45" s="19">
        <v>100</v>
      </c>
      <c r="H45" s="19">
        <v>7950</v>
      </c>
      <c r="I45" s="19">
        <v>140</v>
      </c>
      <c r="J45" s="37" t="s">
        <v>307</v>
      </c>
      <c r="K45" s="39"/>
      <c r="L45" s="11"/>
      <c r="M45" s="11"/>
      <c r="N45" s="255" t="s">
        <v>168</v>
      </c>
      <c r="O45" s="256" t="s">
        <v>152</v>
      </c>
      <c r="P45" s="256" t="s">
        <v>134</v>
      </c>
      <c r="Q45" s="256">
        <v>11119515</v>
      </c>
      <c r="R45" s="256">
        <v>5</v>
      </c>
      <c r="S45" s="256">
        <v>100405</v>
      </c>
      <c r="T45" s="257">
        <v>42615</v>
      </c>
      <c r="U45" s="256">
        <v>5000</v>
      </c>
      <c r="V45" s="256">
        <v>5.9</v>
      </c>
      <c r="W45" s="258">
        <v>8</v>
      </c>
      <c r="X45" s="256">
        <v>7950</v>
      </c>
      <c r="Y45" s="256">
        <v>140</v>
      </c>
      <c r="Z45" s="259">
        <f t="shared" si="1"/>
        <v>0.88965063908070108</v>
      </c>
      <c r="AA45" s="260" t="s">
        <v>205</v>
      </c>
      <c r="AR45" s="7"/>
      <c r="AS45" s="7"/>
      <c r="AT45" s="7"/>
      <c r="AU45" s="7"/>
      <c r="AV45" s="7"/>
      <c r="AW45" s="7"/>
      <c r="AX45" s="7"/>
      <c r="AY45" s="7"/>
      <c r="AZ45" s="7"/>
    </row>
    <row r="46" spans="1:52" ht="30" customHeight="1" x14ac:dyDescent="0.25">
      <c r="A46" s="7"/>
      <c r="B46" s="47" t="s">
        <v>291</v>
      </c>
      <c r="C46" s="18" t="s">
        <v>300</v>
      </c>
      <c r="D46" s="17" t="s">
        <v>301</v>
      </c>
      <c r="E46" s="16" t="s">
        <v>306</v>
      </c>
      <c r="F46" s="19" t="s">
        <v>255</v>
      </c>
      <c r="G46" s="19">
        <v>200</v>
      </c>
      <c r="H46" s="19">
        <v>7950</v>
      </c>
      <c r="I46" s="19">
        <v>140</v>
      </c>
      <c r="J46" s="37" t="s">
        <v>307</v>
      </c>
      <c r="K46" s="39"/>
      <c r="L46" s="11"/>
      <c r="M46" s="11"/>
      <c r="N46" s="399" t="s">
        <v>261</v>
      </c>
      <c r="O46" s="400" t="s">
        <v>152</v>
      </c>
      <c r="P46" s="400" t="s">
        <v>138</v>
      </c>
      <c r="Q46" s="400" t="s">
        <v>148</v>
      </c>
      <c r="R46" s="400" t="s">
        <v>147</v>
      </c>
      <c r="S46" s="400" t="s">
        <v>149</v>
      </c>
      <c r="T46" s="401">
        <v>42683</v>
      </c>
      <c r="U46" s="400">
        <v>1</v>
      </c>
      <c r="V46" s="400">
        <v>0.04</v>
      </c>
      <c r="W46" s="400">
        <v>3.3000000000000002E-2</v>
      </c>
      <c r="X46" s="400">
        <v>7950</v>
      </c>
      <c r="Y46" s="400">
        <v>140</v>
      </c>
      <c r="Z46" s="400">
        <v>0.88229999999999997</v>
      </c>
      <c r="AA46" s="402" t="s">
        <v>208</v>
      </c>
      <c r="AR46" s="7"/>
      <c r="AS46" s="7"/>
      <c r="AT46" s="7"/>
      <c r="AU46" s="7"/>
      <c r="AV46" s="7"/>
      <c r="AW46" s="7"/>
      <c r="AX46" s="7"/>
      <c r="AY46" s="7"/>
      <c r="AZ46" s="7"/>
    </row>
    <row r="47" spans="1:52" ht="30" customHeight="1" x14ac:dyDescent="0.25">
      <c r="A47" s="7"/>
      <c r="B47" s="48" t="s">
        <v>292</v>
      </c>
      <c r="C47" s="18" t="s">
        <v>300</v>
      </c>
      <c r="D47" s="17" t="s">
        <v>301</v>
      </c>
      <c r="E47" s="16" t="s">
        <v>306</v>
      </c>
      <c r="F47" s="19" t="s">
        <v>255</v>
      </c>
      <c r="G47" s="19">
        <v>200</v>
      </c>
      <c r="H47" s="19">
        <v>7950</v>
      </c>
      <c r="I47" s="19">
        <v>140</v>
      </c>
      <c r="J47" s="37" t="s">
        <v>307</v>
      </c>
      <c r="K47" s="39"/>
      <c r="L47" s="11"/>
      <c r="M47" s="11"/>
      <c r="N47" s="235" t="s">
        <v>262</v>
      </c>
      <c r="O47" s="2" t="s">
        <v>152</v>
      </c>
      <c r="P47" s="2" t="s">
        <v>138</v>
      </c>
      <c r="Q47" s="2" t="s">
        <v>148</v>
      </c>
      <c r="R47" s="2" t="s">
        <v>147</v>
      </c>
      <c r="S47" s="2" t="s">
        <v>149</v>
      </c>
      <c r="T47" s="261">
        <v>42683</v>
      </c>
      <c r="U47" s="2">
        <v>2</v>
      </c>
      <c r="V47" s="2">
        <v>0.04</v>
      </c>
      <c r="W47" s="2">
        <v>0.04</v>
      </c>
      <c r="X47" s="2">
        <v>7950</v>
      </c>
      <c r="Y47" s="2">
        <v>140</v>
      </c>
      <c r="Z47" s="263">
        <v>0.88200000000000001</v>
      </c>
      <c r="AA47" s="262" t="s">
        <v>208</v>
      </c>
      <c r="AR47" s="7"/>
      <c r="AS47" s="7"/>
      <c r="AT47" s="7"/>
      <c r="AU47" s="7"/>
      <c r="AV47" s="7"/>
      <c r="AW47" s="7"/>
      <c r="AX47" s="7"/>
      <c r="AY47" s="7"/>
      <c r="AZ47" s="7"/>
    </row>
    <row r="48" spans="1:52" ht="30" customHeight="1" x14ac:dyDescent="0.25">
      <c r="A48" s="7"/>
      <c r="B48" s="47" t="s">
        <v>293</v>
      </c>
      <c r="C48" s="18" t="s">
        <v>300</v>
      </c>
      <c r="D48" s="17" t="s">
        <v>301</v>
      </c>
      <c r="E48" s="16" t="s">
        <v>306</v>
      </c>
      <c r="F48" s="19" t="s">
        <v>313</v>
      </c>
      <c r="G48" s="19">
        <v>500</v>
      </c>
      <c r="H48" s="19">
        <v>7950</v>
      </c>
      <c r="I48" s="19">
        <v>140</v>
      </c>
      <c r="J48" s="37" t="s">
        <v>307</v>
      </c>
      <c r="K48" s="39"/>
      <c r="L48" s="11"/>
      <c r="M48" s="11"/>
      <c r="N48" s="235" t="s">
        <v>263</v>
      </c>
      <c r="O48" s="2" t="s">
        <v>152</v>
      </c>
      <c r="P48" s="2" t="s">
        <v>138</v>
      </c>
      <c r="Q48" s="2" t="s">
        <v>148</v>
      </c>
      <c r="R48" s="2" t="s">
        <v>150</v>
      </c>
      <c r="S48" s="2" t="s">
        <v>149</v>
      </c>
      <c r="T48" s="261">
        <v>42683</v>
      </c>
      <c r="U48" s="2">
        <v>2</v>
      </c>
      <c r="V48" s="2">
        <v>5.3999999999999999E-2</v>
      </c>
      <c r="W48" s="2">
        <v>0.04</v>
      </c>
      <c r="X48" s="2">
        <v>7950</v>
      </c>
      <c r="Y48" s="2">
        <v>140</v>
      </c>
      <c r="Z48" s="2">
        <v>0.88190000000000002</v>
      </c>
      <c r="AA48" s="262" t="s">
        <v>208</v>
      </c>
      <c r="AR48" s="7"/>
      <c r="AS48" s="7"/>
      <c r="AT48" s="7"/>
      <c r="AU48" s="7"/>
      <c r="AV48" s="7"/>
      <c r="AW48" s="7"/>
      <c r="AX48" s="7"/>
      <c r="AY48" s="7"/>
      <c r="AZ48" s="7"/>
    </row>
    <row r="49" spans="1:52" ht="30" customHeight="1" x14ac:dyDescent="0.25">
      <c r="A49" s="7"/>
      <c r="B49" s="49" t="s">
        <v>214</v>
      </c>
      <c r="C49" s="18" t="s">
        <v>300</v>
      </c>
      <c r="D49" s="17" t="s">
        <v>301</v>
      </c>
      <c r="E49" s="16" t="s">
        <v>306</v>
      </c>
      <c r="F49" s="19" t="s">
        <v>314</v>
      </c>
      <c r="G49" s="19">
        <v>1000</v>
      </c>
      <c r="H49" s="19">
        <v>7950</v>
      </c>
      <c r="I49" s="19">
        <v>140</v>
      </c>
      <c r="J49" s="37" t="s">
        <v>307</v>
      </c>
      <c r="K49" s="39"/>
      <c r="L49" s="11"/>
      <c r="M49" s="11"/>
      <c r="N49" s="235" t="s">
        <v>234</v>
      </c>
      <c r="O49" s="2" t="s">
        <v>152</v>
      </c>
      <c r="P49" s="2" t="s">
        <v>138</v>
      </c>
      <c r="Q49" s="2" t="s">
        <v>148</v>
      </c>
      <c r="R49" s="2" t="s">
        <v>147</v>
      </c>
      <c r="S49" s="2" t="s">
        <v>149</v>
      </c>
      <c r="T49" s="261">
        <v>42683</v>
      </c>
      <c r="U49" s="2">
        <v>5</v>
      </c>
      <c r="V49" s="2">
        <v>8.7999999999999995E-2</v>
      </c>
      <c r="W49" s="2">
        <v>5.2999999999999999E-2</v>
      </c>
      <c r="X49" s="2">
        <v>7840</v>
      </c>
      <c r="Y49" s="2">
        <v>140</v>
      </c>
      <c r="Z49" s="263">
        <v>0.88200000000000001</v>
      </c>
      <c r="AA49" s="262" t="s">
        <v>208</v>
      </c>
      <c r="AR49" s="7"/>
      <c r="AS49" s="7"/>
      <c r="AT49" s="7"/>
      <c r="AU49" s="7"/>
      <c r="AV49" s="7"/>
      <c r="AW49" s="7"/>
      <c r="AX49" s="7"/>
      <c r="AY49" s="7"/>
      <c r="AZ49" s="7"/>
    </row>
    <row r="50" spans="1:52" ht="30" customHeight="1" x14ac:dyDescent="0.25">
      <c r="A50" s="7"/>
      <c r="B50" s="50" t="s">
        <v>215</v>
      </c>
      <c r="C50" s="18" t="s">
        <v>300</v>
      </c>
      <c r="D50" s="17" t="s">
        <v>301</v>
      </c>
      <c r="E50" s="16" t="s">
        <v>306</v>
      </c>
      <c r="F50" s="19" t="s">
        <v>255</v>
      </c>
      <c r="G50" s="19">
        <v>2000</v>
      </c>
      <c r="H50" s="19">
        <v>7950</v>
      </c>
      <c r="I50" s="19">
        <v>140</v>
      </c>
      <c r="J50" s="37" t="s">
        <v>307</v>
      </c>
      <c r="K50" s="39"/>
      <c r="L50" s="11"/>
      <c r="M50" s="11"/>
      <c r="N50" s="235" t="s">
        <v>235</v>
      </c>
      <c r="O50" s="2" t="s">
        <v>152</v>
      </c>
      <c r="P50" s="2" t="s">
        <v>138</v>
      </c>
      <c r="Q50" s="2" t="s">
        <v>148</v>
      </c>
      <c r="R50" s="2" t="s">
        <v>147</v>
      </c>
      <c r="S50" s="2" t="s">
        <v>149</v>
      </c>
      <c r="T50" s="261">
        <v>42683</v>
      </c>
      <c r="U50" s="2">
        <v>10</v>
      </c>
      <c r="V50" s="2">
        <v>8.7999999999999995E-2</v>
      </c>
      <c r="W50" s="2">
        <v>6.7000000000000004E-2</v>
      </c>
      <c r="X50" s="2">
        <v>7840</v>
      </c>
      <c r="Y50" s="2">
        <v>140</v>
      </c>
      <c r="Z50" s="2">
        <v>0.8821</v>
      </c>
      <c r="AA50" s="262" t="s">
        <v>208</v>
      </c>
      <c r="AR50" s="7"/>
      <c r="AS50" s="7"/>
      <c r="AT50" s="7"/>
      <c r="AU50" s="7"/>
      <c r="AV50" s="7"/>
      <c r="AW50" s="7"/>
      <c r="AX50" s="7"/>
      <c r="AY50" s="7"/>
      <c r="AZ50" s="7"/>
    </row>
    <row r="51" spans="1:52" ht="30" customHeight="1" x14ac:dyDescent="0.25">
      <c r="A51" s="7"/>
      <c r="B51" s="51" t="s">
        <v>294</v>
      </c>
      <c r="C51" s="18" t="s">
        <v>300</v>
      </c>
      <c r="D51" s="17" t="s">
        <v>301</v>
      </c>
      <c r="E51" s="16" t="s">
        <v>306</v>
      </c>
      <c r="F51" s="19" t="s">
        <v>255</v>
      </c>
      <c r="G51" s="19">
        <v>2000</v>
      </c>
      <c r="H51" s="19">
        <v>7950</v>
      </c>
      <c r="I51" s="19">
        <v>140</v>
      </c>
      <c r="J51" s="37" t="s">
        <v>307</v>
      </c>
      <c r="K51" s="39"/>
      <c r="L51" s="11"/>
      <c r="M51" s="11"/>
      <c r="N51" s="235" t="s">
        <v>236</v>
      </c>
      <c r="O51" s="2" t="s">
        <v>152</v>
      </c>
      <c r="P51" s="2" t="s">
        <v>138</v>
      </c>
      <c r="Q51" s="2" t="s">
        <v>148</v>
      </c>
      <c r="R51" s="2" t="s">
        <v>147</v>
      </c>
      <c r="S51" s="2" t="s">
        <v>149</v>
      </c>
      <c r="T51" s="261">
        <v>42683</v>
      </c>
      <c r="U51" s="2">
        <v>20</v>
      </c>
      <c r="V51" s="2">
        <v>9.2999999999999999E-2</v>
      </c>
      <c r="W51" s="2">
        <v>8.3000000000000004E-2</v>
      </c>
      <c r="X51" s="2">
        <v>7840</v>
      </c>
      <c r="Y51" s="2">
        <v>140</v>
      </c>
      <c r="Z51" s="2">
        <v>0.88229999999999997</v>
      </c>
      <c r="AA51" s="262" t="s">
        <v>208</v>
      </c>
      <c r="AR51" s="7"/>
      <c r="AS51" s="7"/>
      <c r="AT51" s="7"/>
      <c r="AU51" s="7"/>
      <c r="AV51" s="7"/>
      <c r="AW51" s="7"/>
      <c r="AX51" s="7"/>
      <c r="AY51" s="7"/>
      <c r="AZ51" s="7"/>
    </row>
    <row r="52" spans="1:52" ht="30" customHeight="1" x14ac:dyDescent="0.25">
      <c r="A52" s="7"/>
      <c r="B52" s="52" t="s">
        <v>216</v>
      </c>
      <c r="C52" s="18" t="s">
        <v>300</v>
      </c>
      <c r="D52" s="17" t="s">
        <v>301</v>
      </c>
      <c r="E52" s="16" t="s">
        <v>306</v>
      </c>
      <c r="F52" s="19" t="s">
        <v>315</v>
      </c>
      <c r="G52" s="19">
        <v>5000</v>
      </c>
      <c r="H52" s="19">
        <v>7950</v>
      </c>
      <c r="I52" s="19">
        <v>140</v>
      </c>
      <c r="J52" s="37" t="s">
        <v>307</v>
      </c>
      <c r="K52" s="39"/>
      <c r="L52" s="11"/>
      <c r="M52" s="11"/>
      <c r="N52" s="235" t="s">
        <v>237</v>
      </c>
      <c r="O52" s="2" t="s">
        <v>152</v>
      </c>
      <c r="P52" s="2" t="s">
        <v>138</v>
      </c>
      <c r="Q52" s="2" t="s">
        <v>148</v>
      </c>
      <c r="R52" s="2" t="s">
        <v>150</v>
      </c>
      <c r="S52" s="2" t="s">
        <v>149</v>
      </c>
      <c r="T52" s="261">
        <v>42683</v>
      </c>
      <c r="U52" s="2">
        <v>20</v>
      </c>
      <c r="V52" s="2">
        <v>9.0999999999999998E-2</v>
      </c>
      <c r="W52" s="2">
        <v>8.3000000000000004E-2</v>
      </c>
      <c r="X52" s="2">
        <v>7840</v>
      </c>
      <c r="Y52" s="2">
        <v>140</v>
      </c>
      <c r="Z52" s="2">
        <v>0.88239999999999996</v>
      </c>
      <c r="AA52" s="262" t="s">
        <v>208</v>
      </c>
      <c r="AR52" s="7"/>
      <c r="AS52" s="7"/>
      <c r="AT52" s="7"/>
      <c r="AU52" s="7"/>
      <c r="AV52" s="7"/>
      <c r="AW52" s="7"/>
      <c r="AX52" s="7"/>
      <c r="AY52" s="7"/>
      <c r="AZ52" s="7"/>
    </row>
    <row r="53" spans="1:52" ht="30" customHeight="1" x14ac:dyDescent="0.25">
      <c r="A53" s="7"/>
      <c r="B53" s="53" t="s">
        <v>217</v>
      </c>
      <c r="C53" s="18" t="s">
        <v>300</v>
      </c>
      <c r="D53" s="17" t="s">
        <v>301</v>
      </c>
      <c r="E53" s="16" t="s">
        <v>306</v>
      </c>
      <c r="F53" s="19" t="s">
        <v>316</v>
      </c>
      <c r="G53" s="19">
        <v>10000</v>
      </c>
      <c r="H53" s="19">
        <v>7950</v>
      </c>
      <c r="I53" s="19">
        <v>140</v>
      </c>
      <c r="J53" s="37" t="s">
        <v>307</v>
      </c>
      <c r="K53" s="39"/>
      <c r="L53" s="11"/>
      <c r="M53" s="11"/>
      <c r="N53" s="235" t="s">
        <v>238</v>
      </c>
      <c r="O53" s="2" t="s">
        <v>152</v>
      </c>
      <c r="P53" s="2" t="s">
        <v>138</v>
      </c>
      <c r="Q53" s="2" t="s">
        <v>148</v>
      </c>
      <c r="R53" s="2" t="s">
        <v>147</v>
      </c>
      <c r="S53" s="2" t="s">
        <v>149</v>
      </c>
      <c r="T53" s="261">
        <v>42683</v>
      </c>
      <c r="U53" s="2">
        <v>50</v>
      </c>
      <c r="V53" s="2">
        <v>0.08</v>
      </c>
      <c r="W53" s="254">
        <v>0.1</v>
      </c>
      <c r="X53" s="2">
        <v>7840</v>
      </c>
      <c r="Y53" s="2">
        <v>140</v>
      </c>
      <c r="Z53" s="2">
        <v>0.88239999999999996</v>
      </c>
      <c r="AA53" s="262" t="s">
        <v>208</v>
      </c>
      <c r="AR53" s="7"/>
      <c r="AS53" s="7"/>
      <c r="AT53" s="7"/>
      <c r="AU53" s="7"/>
      <c r="AV53" s="7"/>
      <c r="AW53" s="7"/>
      <c r="AX53" s="7"/>
      <c r="AY53" s="7"/>
      <c r="AZ53" s="7"/>
    </row>
    <row r="54" spans="1:52" ht="30" customHeight="1" x14ac:dyDescent="0.25">
      <c r="A54" s="7"/>
      <c r="B54" s="54" t="s">
        <v>295</v>
      </c>
      <c r="C54" s="18" t="s">
        <v>300</v>
      </c>
      <c r="D54" s="17" t="s">
        <v>301</v>
      </c>
      <c r="E54" s="16" t="s">
        <v>302</v>
      </c>
      <c r="F54" s="16" t="s">
        <v>378</v>
      </c>
      <c r="G54" s="19">
        <v>5000</v>
      </c>
      <c r="H54" s="12">
        <v>7950</v>
      </c>
      <c r="I54" s="12">
        <v>140</v>
      </c>
      <c r="J54" s="37" t="s">
        <v>303</v>
      </c>
      <c r="K54" s="39"/>
      <c r="L54" s="11"/>
      <c r="M54" s="11"/>
      <c r="N54" s="235" t="s">
        <v>239</v>
      </c>
      <c r="O54" s="2" t="s">
        <v>152</v>
      </c>
      <c r="P54" s="2" t="s">
        <v>138</v>
      </c>
      <c r="Q54" s="2" t="s">
        <v>148</v>
      </c>
      <c r="R54" s="2" t="s">
        <v>147</v>
      </c>
      <c r="S54" s="2" t="s">
        <v>149</v>
      </c>
      <c r="T54" s="261">
        <v>42683</v>
      </c>
      <c r="U54" s="2">
        <v>100</v>
      </c>
      <c r="V54" s="2">
        <v>0.08</v>
      </c>
      <c r="W54" s="2">
        <v>0.17</v>
      </c>
      <c r="X54" s="2">
        <v>7840</v>
      </c>
      <c r="Y54" s="2">
        <v>140</v>
      </c>
      <c r="Z54" s="2">
        <v>0.88539999999999996</v>
      </c>
      <c r="AA54" s="262" t="s">
        <v>208</v>
      </c>
      <c r="AR54" s="7"/>
      <c r="AS54" s="7"/>
      <c r="AT54" s="7"/>
      <c r="AU54" s="7"/>
      <c r="AV54" s="7"/>
      <c r="AW54" s="7"/>
      <c r="AX54" s="7"/>
      <c r="AY54" s="7"/>
      <c r="AZ54" s="7"/>
    </row>
    <row r="55" spans="1:52" ht="30" customHeight="1" x14ac:dyDescent="0.25">
      <c r="A55" s="7"/>
      <c r="B55" s="55" t="s">
        <v>296</v>
      </c>
      <c r="C55" s="18" t="s">
        <v>300</v>
      </c>
      <c r="D55" s="17" t="s">
        <v>301</v>
      </c>
      <c r="E55" s="16" t="s">
        <v>302</v>
      </c>
      <c r="F55" s="16" t="s">
        <v>377</v>
      </c>
      <c r="G55" s="63">
        <v>10000</v>
      </c>
      <c r="H55" s="25">
        <v>7950</v>
      </c>
      <c r="I55" s="25">
        <v>140</v>
      </c>
      <c r="J55" s="43" t="s">
        <v>304</v>
      </c>
      <c r="K55" s="39"/>
      <c r="L55" s="11"/>
      <c r="M55" s="11"/>
      <c r="N55" s="235" t="s">
        <v>240</v>
      </c>
      <c r="O55" s="2" t="s">
        <v>152</v>
      </c>
      <c r="P55" s="2" t="s">
        <v>138</v>
      </c>
      <c r="Q55" s="2" t="s">
        <v>148</v>
      </c>
      <c r="R55" s="2" t="s">
        <v>147</v>
      </c>
      <c r="S55" s="2" t="s">
        <v>149</v>
      </c>
      <c r="T55" s="261">
        <v>42683</v>
      </c>
      <c r="U55" s="2">
        <v>200</v>
      </c>
      <c r="V55" s="2">
        <v>0.28999999999999998</v>
      </c>
      <c r="W55" s="2">
        <v>0.33</v>
      </c>
      <c r="X55" s="2">
        <v>7840</v>
      </c>
      <c r="Y55" s="2">
        <v>140</v>
      </c>
      <c r="Z55" s="2">
        <v>0.88519999999999999</v>
      </c>
      <c r="AA55" s="262" t="s">
        <v>208</v>
      </c>
      <c r="AR55" s="7"/>
      <c r="AS55" s="7"/>
      <c r="AT55" s="7"/>
      <c r="AU55" s="7"/>
      <c r="AV55" s="7"/>
      <c r="AW55" s="7"/>
      <c r="AX55" s="7"/>
      <c r="AY55" s="7"/>
      <c r="AZ55" s="7"/>
    </row>
    <row r="56" spans="1:52" ht="30" customHeight="1" x14ac:dyDescent="0.25">
      <c r="A56" s="11"/>
      <c r="B56" s="55" t="s">
        <v>297</v>
      </c>
      <c r="C56" s="18" t="s">
        <v>300</v>
      </c>
      <c r="D56" s="17" t="s">
        <v>301</v>
      </c>
      <c r="E56" s="16" t="s">
        <v>308</v>
      </c>
      <c r="F56" s="16" t="s">
        <v>379</v>
      </c>
      <c r="G56" s="64">
        <v>20000</v>
      </c>
      <c r="H56" s="2">
        <v>7950</v>
      </c>
      <c r="I56" s="2">
        <v>140</v>
      </c>
      <c r="J56" s="13" t="s">
        <v>305</v>
      </c>
      <c r="K56" s="41"/>
      <c r="L56" s="11"/>
      <c r="M56" s="11"/>
      <c r="N56" s="235" t="s">
        <v>241</v>
      </c>
      <c r="O56" s="2" t="s">
        <v>152</v>
      </c>
      <c r="P56" s="2" t="s">
        <v>138</v>
      </c>
      <c r="Q56" s="2" t="s">
        <v>148</v>
      </c>
      <c r="R56" s="2" t="s">
        <v>150</v>
      </c>
      <c r="S56" s="2" t="s">
        <v>149</v>
      </c>
      <c r="T56" s="261">
        <v>42683</v>
      </c>
      <c r="U56" s="2">
        <v>200</v>
      </c>
      <c r="V56" s="2">
        <v>0.33</v>
      </c>
      <c r="W56" s="2">
        <v>0.33</v>
      </c>
      <c r="X56" s="2">
        <v>7840</v>
      </c>
      <c r="Y56" s="2">
        <v>140</v>
      </c>
      <c r="Z56" s="263">
        <v>0.88500000000000001</v>
      </c>
      <c r="AA56" s="262" t="s">
        <v>208</v>
      </c>
      <c r="AR56" s="7"/>
      <c r="AS56" s="7"/>
      <c r="AT56" s="7"/>
      <c r="AU56" s="7"/>
      <c r="AV56" s="7"/>
      <c r="AW56" s="7"/>
      <c r="AX56" s="7"/>
      <c r="AY56" s="7"/>
      <c r="AZ56" s="7"/>
    </row>
    <row r="57" spans="1:52" ht="30" customHeight="1" x14ac:dyDescent="0.25">
      <c r="A57" s="11"/>
      <c r="B57" s="57"/>
      <c r="C57" s="10"/>
      <c r="D57" s="12"/>
      <c r="E57" s="12"/>
      <c r="F57" s="12"/>
      <c r="G57" s="19"/>
      <c r="H57" s="12"/>
      <c r="I57" s="12"/>
      <c r="J57" s="46"/>
      <c r="K57" s="42"/>
      <c r="L57" s="11"/>
      <c r="M57" s="11"/>
      <c r="N57" s="235" t="s">
        <v>242</v>
      </c>
      <c r="O57" s="2" t="s">
        <v>152</v>
      </c>
      <c r="P57" s="2" t="s">
        <v>138</v>
      </c>
      <c r="Q57" s="2" t="s">
        <v>148</v>
      </c>
      <c r="R57" s="2" t="s">
        <v>147</v>
      </c>
      <c r="S57" s="2" t="s">
        <v>149</v>
      </c>
      <c r="T57" s="261">
        <v>42683</v>
      </c>
      <c r="U57" s="2">
        <v>500</v>
      </c>
      <c r="V57" s="2">
        <v>0.94</v>
      </c>
      <c r="W57" s="2">
        <v>0.83</v>
      </c>
      <c r="X57" s="2">
        <v>7840</v>
      </c>
      <c r="Y57" s="2">
        <v>140</v>
      </c>
      <c r="Z57" s="2">
        <v>0.88539999999999996</v>
      </c>
      <c r="AA57" s="262" t="s">
        <v>208</v>
      </c>
      <c r="AR57" s="7"/>
      <c r="AS57" s="7"/>
      <c r="AT57" s="7"/>
      <c r="AU57" s="7"/>
      <c r="AV57" s="7"/>
      <c r="AW57" s="7"/>
      <c r="AX57" s="7"/>
      <c r="AY57" s="7"/>
      <c r="AZ57" s="7"/>
    </row>
    <row r="58" spans="1:52" ht="30" customHeight="1" thickBot="1" x14ac:dyDescent="0.3">
      <c r="A58" s="11"/>
      <c r="B58" s="58"/>
      <c r="C58" s="29"/>
      <c r="D58" s="29"/>
      <c r="E58" s="29"/>
      <c r="F58" s="36"/>
      <c r="G58" s="65"/>
      <c r="H58" s="29"/>
      <c r="I58" s="29"/>
      <c r="J58" s="44"/>
      <c r="K58" s="39"/>
      <c r="L58" s="11"/>
      <c r="M58" s="11"/>
      <c r="N58" s="235" t="s">
        <v>243</v>
      </c>
      <c r="O58" s="2" t="s">
        <v>152</v>
      </c>
      <c r="P58" s="2" t="s">
        <v>138</v>
      </c>
      <c r="Q58" s="2" t="s">
        <v>148</v>
      </c>
      <c r="R58" s="2" t="s">
        <v>147</v>
      </c>
      <c r="S58" s="2" t="s">
        <v>149</v>
      </c>
      <c r="T58" s="261">
        <v>42683</v>
      </c>
      <c r="U58" s="2">
        <v>1000</v>
      </c>
      <c r="V58" s="238">
        <v>0</v>
      </c>
      <c r="W58" s="2">
        <v>1.7</v>
      </c>
      <c r="X58" s="2">
        <v>7840</v>
      </c>
      <c r="Y58" s="2">
        <v>140</v>
      </c>
      <c r="Z58" s="2">
        <v>0.88449999999999995</v>
      </c>
      <c r="AA58" s="262" t="s">
        <v>208</v>
      </c>
      <c r="AR58" s="7"/>
      <c r="AS58" s="7"/>
      <c r="AT58" s="7"/>
      <c r="AU58" s="7"/>
      <c r="AV58" s="7"/>
      <c r="AW58" s="7"/>
      <c r="AX58" s="7"/>
      <c r="AY58" s="7"/>
      <c r="AZ58" s="7"/>
    </row>
    <row r="59" spans="1:52" ht="30" customHeight="1" x14ac:dyDescent="0.25">
      <c r="A59" s="11"/>
      <c r="B59" s="11"/>
      <c r="C59" s="11"/>
      <c r="D59" s="11"/>
      <c r="E59" s="11"/>
      <c r="F59" s="11"/>
      <c r="G59" s="11"/>
      <c r="H59" s="11"/>
      <c r="I59" s="11"/>
      <c r="J59" s="11"/>
      <c r="K59" s="11"/>
      <c r="L59" s="11"/>
      <c r="N59" s="235" t="s">
        <v>244</v>
      </c>
      <c r="O59" s="2" t="s">
        <v>152</v>
      </c>
      <c r="P59" s="2" t="s">
        <v>138</v>
      </c>
      <c r="Q59" s="2" t="s">
        <v>148</v>
      </c>
      <c r="R59" s="2" t="s">
        <v>147</v>
      </c>
      <c r="S59" s="2" t="s">
        <v>149</v>
      </c>
      <c r="T59" s="261">
        <v>42683</v>
      </c>
      <c r="U59" s="2">
        <v>2000</v>
      </c>
      <c r="V59" s="238">
        <v>3</v>
      </c>
      <c r="W59" s="2">
        <v>3.3</v>
      </c>
      <c r="X59" s="2">
        <v>7840</v>
      </c>
      <c r="Y59" s="2">
        <v>140</v>
      </c>
      <c r="Z59" s="2">
        <v>0.88429999999999997</v>
      </c>
      <c r="AA59" s="262" t="s">
        <v>208</v>
      </c>
      <c r="AR59" s="7"/>
      <c r="AS59" s="7"/>
      <c r="AT59" s="7"/>
      <c r="AU59" s="7"/>
      <c r="AV59" s="7"/>
      <c r="AW59" s="7"/>
      <c r="AX59" s="7"/>
      <c r="AY59" s="7"/>
      <c r="AZ59" s="7"/>
    </row>
    <row r="60" spans="1:52" ht="30" customHeight="1" x14ac:dyDescent="0.25">
      <c r="A60" s="11"/>
      <c r="B60" s="11"/>
      <c r="C60" s="11"/>
      <c r="D60" s="11"/>
      <c r="E60" s="11"/>
      <c r="F60" s="11"/>
      <c r="G60" s="11"/>
      <c r="H60" s="11"/>
      <c r="I60" s="11"/>
      <c r="J60" s="11"/>
      <c r="K60" s="11"/>
      <c r="L60" s="11"/>
      <c r="N60" s="235" t="s">
        <v>245</v>
      </c>
      <c r="O60" s="2" t="s">
        <v>152</v>
      </c>
      <c r="P60" s="2" t="s">
        <v>138</v>
      </c>
      <c r="Q60" s="2" t="s">
        <v>148</v>
      </c>
      <c r="R60" s="2" t="s">
        <v>150</v>
      </c>
      <c r="S60" s="2" t="s">
        <v>149</v>
      </c>
      <c r="T60" s="264">
        <v>42683</v>
      </c>
      <c r="U60" s="2">
        <v>2000</v>
      </c>
      <c r="V60" s="2">
        <v>3.9</v>
      </c>
      <c r="W60" s="2">
        <v>3.3</v>
      </c>
      <c r="X60" s="2">
        <v>7840</v>
      </c>
      <c r="Y60" s="2">
        <v>140</v>
      </c>
      <c r="Z60" s="2">
        <v>0.8841</v>
      </c>
      <c r="AA60" s="265" t="s">
        <v>208</v>
      </c>
      <c r="AP60" s="7"/>
      <c r="AQ60" s="33"/>
      <c r="AR60" s="7"/>
      <c r="AS60" s="7"/>
      <c r="AT60" s="7"/>
      <c r="AU60" s="7"/>
      <c r="AV60" s="7"/>
      <c r="AW60" s="7"/>
      <c r="AX60" s="7"/>
      <c r="AY60" s="7"/>
      <c r="AZ60" s="7"/>
    </row>
    <row r="61" spans="1:52" ht="30" customHeight="1" thickBot="1" x14ac:dyDescent="0.3">
      <c r="A61" s="11"/>
      <c r="B61" s="11"/>
      <c r="C61" s="11"/>
      <c r="D61" s="11"/>
      <c r="E61" s="11"/>
      <c r="F61" s="11"/>
      <c r="G61" s="11"/>
      <c r="H61" s="11"/>
      <c r="I61" s="11"/>
      <c r="J61" s="11"/>
      <c r="K61" s="11"/>
      <c r="L61" s="11"/>
      <c r="N61" s="255" t="s">
        <v>246</v>
      </c>
      <c r="O61" s="256" t="s">
        <v>152</v>
      </c>
      <c r="P61" s="256" t="s">
        <v>138</v>
      </c>
      <c r="Q61" s="256" t="s">
        <v>148</v>
      </c>
      <c r="R61" s="256" t="s">
        <v>147</v>
      </c>
      <c r="S61" s="259" t="s">
        <v>149</v>
      </c>
      <c r="T61" s="266">
        <v>42683</v>
      </c>
      <c r="U61" s="267">
        <v>5000</v>
      </c>
      <c r="V61" s="256">
        <v>7.7</v>
      </c>
      <c r="W61" s="256">
        <v>8.3000000000000007</v>
      </c>
      <c r="X61" s="256">
        <v>7840</v>
      </c>
      <c r="Y61" s="256">
        <v>140</v>
      </c>
      <c r="Z61" s="259">
        <v>0.88370000000000004</v>
      </c>
      <c r="AA61" s="260" t="s">
        <v>208</v>
      </c>
      <c r="AP61" s="7"/>
      <c r="AQ61" s="33"/>
      <c r="AR61" s="7"/>
      <c r="AS61" s="7"/>
      <c r="AT61" s="7"/>
      <c r="AU61" s="7"/>
      <c r="AV61" s="7"/>
      <c r="AW61" s="7"/>
      <c r="AX61" s="7"/>
      <c r="AY61" s="7"/>
      <c r="AZ61" s="7"/>
    </row>
    <row r="62" spans="1:52" ht="30"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7"/>
      <c r="AD62" s="11"/>
      <c r="AE62" s="11"/>
      <c r="AF62" s="11"/>
      <c r="AG62" s="11"/>
      <c r="AH62" s="11"/>
      <c r="AI62" s="11"/>
      <c r="AJ62" s="11"/>
      <c r="AK62" s="11"/>
      <c r="AL62" s="11"/>
      <c r="AM62" s="11"/>
      <c r="AN62" s="28"/>
      <c r="AO62" s="28"/>
      <c r="AP62" s="33"/>
      <c r="AQ62" s="33"/>
      <c r="AR62" s="7"/>
      <c r="AS62" s="7"/>
      <c r="AT62" s="7"/>
      <c r="AU62" s="7"/>
      <c r="AV62" s="7"/>
      <c r="AW62" s="7"/>
      <c r="AX62" s="7"/>
      <c r="AY62" s="7"/>
      <c r="AZ62" s="7"/>
    </row>
    <row r="63" spans="1:52" ht="30" customHeight="1" thickBot="1" x14ac:dyDescent="0.25">
      <c r="A63" s="11"/>
      <c r="B63" s="11"/>
      <c r="C63" s="11"/>
      <c r="D63" s="302"/>
      <c r="E63" s="302"/>
      <c r="F63" s="302"/>
      <c r="G63" s="302"/>
      <c r="H63" s="302"/>
      <c r="I63" s="302"/>
      <c r="J63" s="302"/>
      <c r="K63" s="302"/>
      <c r="L63" s="302"/>
      <c r="M63" s="302"/>
      <c r="N63" s="302"/>
      <c r="O63" s="302"/>
      <c r="P63" s="302"/>
      <c r="Q63" s="302"/>
      <c r="R63" s="302"/>
      <c r="S63" s="302"/>
      <c r="T63" s="302"/>
      <c r="U63" s="11"/>
      <c r="V63" s="11"/>
      <c r="AB63" s="11"/>
      <c r="AC63" s="11"/>
      <c r="AD63" s="11"/>
      <c r="AE63" s="11"/>
      <c r="AF63" s="11"/>
      <c r="AG63" s="11"/>
      <c r="AH63" s="11"/>
      <c r="AI63" s="11"/>
      <c r="AJ63" s="11"/>
      <c r="AK63" s="11"/>
      <c r="AL63" s="11"/>
      <c r="AM63" s="11"/>
      <c r="AN63" s="11"/>
      <c r="AO63" s="11"/>
      <c r="AP63" s="11"/>
      <c r="AQ63" s="11"/>
      <c r="AR63" s="11"/>
      <c r="AS63" s="11"/>
      <c r="AT63" s="11"/>
      <c r="AU63" s="11"/>
      <c r="AV63" s="7"/>
      <c r="AW63" s="7"/>
      <c r="AX63" s="7"/>
      <c r="AY63" s="7"/>
      <c r="AZ63" s="7"/>
    </row>
    <row r="64" spans="1:52" ht="30" customHeight="1" x14ac:dyDescent="0.25">
      <c r="A64" s="11"/>
      <c r="B64" s="11"/>
      <c r="C64" s="11"/>
      <c r="D64" s="760" t="s">
        <v>273</v>
      </c>
      <c r="E64" s="761"/>
      <c r="F64" s="761"/>
      <c r="G64" s="761"/>
      <c r="H64" s="761"/>
      <c r="I64" s="761"/>
      <c r="J64" s="761"/>
      <c r="K64" s="761"/>
      <c r="L64" s="761"/>
      <c r="M64" s="761"/>
      <c r="N64" s="761"/>
      <c r="O64" s="761"/>
      <c r="P64" s="761"/>
      <c r="Q64" s="761"/>
      <c r="R64" s="761"/>
      <c r="S64" s="761"/>
      <c r="T64" s="762"/>
      <c r="V64" s="662" t="s">
        <v>272</v>
      </c>
      <c r="W64" s="663"/>
      <c r="X64" s="663"/>
      <c r="Y64" s="663"/>
      <c r="Z64" s="664"/>
      <c r="AE64" s="11"/>
      <c r="AF64" s="11"/>
      <c r="AL64" s="11"/>
      <c r="AM64" s="11"/>
      <c r="AN64" s="11"/>
      <c r="AO64" s="11"/>
      <c r="AP64" s="11"/>
      <c r="AQ64" s="11"/>
      <c r="AR64" s="11"/>
      <c r="AS64" s="11"/>
      <c r="AT64" s="11"/>
      <c r="AU64" s="11"/>
      <c r="AV64" s="7"/>
      <c r="AW64" s="7"/>
      <c r="AX64" s="7"/>
      <c r="AY64" s="7"/>
      <c r="AZ64" s="7"/>
    </row>
    <row r="65" spans="1:52" ht="30" customHeight="1" thickBot="1" x14ac:dyDescent="0.3">
      <c r="A65" s="11"/>
      <c r="B65" s="11"/>
      <c r="C65" s="11"/>
      <c r="D65" s="763"/>
      <c r="E65" s="764"/>
      <c r="F65" s="764"/>
      <c r="G65" s="764"/>
      <c r="H65" s="764"/>
      <c r="I65" s="764"/>
      <c r="J65" s="764"/>
      <c r="K65" s="764"/>
      <c r="L65" s="764"/>
      <c r="M65" s="764"/>
      <c r="N65" s="764"/>
      <c r="O65" s="764"/>
      <c r="P65" s="764"/>
      <c r="Q65" s="764"/>
      <c r="R65" s="764"/>
      <c r="S65" s="764"/>
      <c r="T65" s="765"/>
      <c r="V65" s="665"/>
      <c r="W65" s="666"/>
      <c r="X65" s="666"/>
      <c r="Y65" s="666"/>
      <c r="Z65" s="667"/>
      <c r="AF65" s="11"/>
      <c r="AL65" s="11"/>
      <c r="AM65" s="11"/>
      <c r="AN65" s="11"/>
      <c r="AO65" s="11"/>
      <c r="AP65" s="11"/>
      <c r="AQ65" s="11"/>
      <c r="AR65" s="11"/>
      <c r="AS65" s="11"/>
      <c r="AT65" s="11"/>
      <c r="AU65" s="11"/>
      <c r="AV65" s="7"/>
      <c r="AW65" s="7"/>
      <c r="AX65" s="7"/>
      <c r="AY65" s="7"/>
      <c r="AZ65" s="7"/>
    </row>
    <row r="66" spans="1:52" ht="30" customHeight="1" thickBot="1" x14ac:dyDescent="0.3">
      <c r="A66" s="11"/>
      <c r="B66" s="11"/>
      <c r="C66" s="11"/>
      <c r="D66" s="766" t="s">
        <v>328</v>
      </c>
      <c r="E66" s="767"/>
      <c r="F66" s="767"/>
      <c r="G66" s="767"/>
      <c r="H66" s="767"/>
      <c r="I66" s="767"/>
      <c r="J66" s="767"/>
      <c r="K66" s="767"/>
      <c r="L66" s="767"/>
      <c r="M66" s="767"/>
      <c r="N66" s="767"/>
      <c r="O66" s="767"/>
      <c r="P66" s="767"/>
      <c r="Q66" s="767"/>
      <c r="R66" s="767"/>
      <c r="S66" s="767"/>
      <c r="T66" s="768"/>
      <c r="V66" s="674" t="s">
        <v>4</v>
      </c>
      <c r="W66" s="706" t="s">
        <v>21</v>
      </c>
      <c r="X66" s="706" t="s">
        <v>39</v>
      </c>
      <c r="Y66" s="678" t="s">
        <v>189</v>
      </c>
      <c r="Z66" s="695" t="s">
        <v>247</v>
      </c>
      <c r="AM66" s="11"/>
      <c r="AN66" s="11"/>
      <c r="AO66" s="11"/>
      <c r="AP66" s="11"/>
      <c r="AQ66" s="11"/>
      <c r="AR66" s="11"/>
      <c r="AS66" s="11"/>
      <c r="AT66" s="11"/>
      <c r="AU66" s="11"/>
      <c r="AV66" s="7"/>
      <c r="AW66" s="7"/>
      <c r="AX66" s="7"/>
      <c r="AY66" s="7"/>
      <c r="AZ66" s="7"/>
    </row>
    <row r="67" spans="1:52" ht="30" customHeight="1" thickBot="1" x14ac:dyDescent="0.25">
      <c r="A67" s="345"/>
      <c r="B67" s="303"/>
      <c r="C67" s="304"/>
      <c r="D67" s="775" t="s">
        <v>21</v>
      </c>
      <c r="E67" s="721" t="s">
        <v>226</v>
      </c>
      <c r="F67" s="721" t="s">
        <v>227</v>
      </c>
      <c r="G67" s="721" t="s">
        <v>228</v>
      </c>
      <c r="H67" s="721" t="s">
        <v>229</v>
      </c>
      <c r="I67" s="721" t="s">
        <v>230</v>
      </c>
      <c r="J67" s="721" t="s">
        <v>231</v>
      </c>
      <c r="K67" s="721" t="s">
        <v>30</v>
      </c>
      <c r="L67" s="710" t="s">
        <v>232</v>
      </c>
      <c r="M67" s="328"/>
      <c r="N67" s="328"/>
      <c r="O67" s="723" t="s">
        <v>247</v>
      </c>
      <c r="P67" s="724" t="s">
        <v>230</v>
      </c>
      <c r="Q67" s="725"/>
      <c r="R67" s="726"/>
      <c r="S67" s="708" t="s">
        <v>30</v>
      </c>
      <c r="T67" s="710" t="s">
        <v>232</v>
      </c>
      <c r="V67" s="675"/>
      <c r="W67" s="707"/>
      <c r="X67" s="707"/>
      <c r="Y67" s="679"/>
      <c r="Z67" s="696"/>
      <c r="AM67" s="11"/>
      <c r="AN67" s="11"/>
      <c r="AO67" s="11"/>
      <c r="AP67" s="11"/>
      <c r="AQ67" s="11"/>
      <c r="AR67" s="11"/>
      <c r="AS67" s="11"/>
      <c r="AT67" s="11"/>
      <c r="AU67" s="11"/>
      <c r="AV67" s="7"/>
      <c r="AW67" s="7"/>
      <c r="AX67" s="7"/>
      <c r="AY67" s="7"/>
      <c r="AZ67" s="7"/>
    </row>
    <row r="68" spans="1:52" ht="39.950000000000003" customHeight="1" thickBot="1" x14ac:dyDescent="0.25">
      <c r="A68" s="345"/>
      <c r="B68" s="328"/>
      <c r="C68" s="304"/>
      <c r="D68" s="776"/>
      <c r="E68" s="722"/>
      <c r="F68" s="722"/>
      <c r="G68" s="722"/>
      <c r="H68" s="722"/>
      <c r="I68" s="722"/>
      <c r="J68" s="722"/>
      <c r="K68" s="722"/>
      <c r="L68" s="711"/>
      <c r="M68" s="328"/>
      <c r="N68" s="328"/>
      <c r="O68" s="723"/>
      <c r="P68" s="724"/>
      <c r="Q68" s="725"/>
      <c r="R68" s="726"/>
      <c r="S68" s="709"/>
      <c r="T68" s="711"/>
      <c r="V68" s="416"/>
      <c r="W68" s="417"/>
      <c r="X68" s="417"/>
      <c r="Y68" s="417"/>
      <c r="Z68" s="418"/>
      <c r="AM68" s="11"/>
      <c r="AN68" s="11"/>
      <c r="AO68" s="11"/>
      <c r="AP68" s="11"/>
      <c r="AQ68" s="11"/>
      <c r="AR68" s="11"/>
      <c r="AS68" s="11"/>
      <c r="AT68" s="11"/>
      <c r="AU68" s="11"/>
      <c r="AV68" s="7"/>
      <c r="AW68" s="7"/>
      <c r="AX68" s="7"/>
      <c r="AY68" s="7"/>
      <c r="AZ68" s="7"/>
    </row>
    <row r="69" spans="1:52" ht="39.950000000000003" customHeight="1" thickBot="1" x14ac:dyDescent="0.25">
      <c r="A69" s="345"/>
      <c r="B69" s="303"/>
      <c r="C69" s="304"/>
      <c r="D69" s="306"/>
      <c r="E69" s="306"/>
      <c r="F69" s="306"/>
      <c r="G69" s="306"/>
      <c r="H69" s="306"/>
      <c r="I69" s="307"/>
      <c r="J69" s="307"/>
      <c r="K69" s="307"/>
      <c r="L69" s="307"/>
      <c r="M69" s="328"/>
      <c r="N69" s="328"/>
      <c r="O69" s="308"/>
      <c r="P69" s="308"/>
      <c r="Q69" s="308"/>
      <c r="R69" s="308"/>
      <c r="S69" s="309"/>
      <c r="T69" s="310"/>
      <c r="V69" s="274">
        <v>1</v>
      </c>
      <c r="W69" s="275" t="s">
        <v>113</v>
      </c>
      <c r="X69" s="276">
        <v>31301284</v>
      </c>
      <c r="Y69" s="276">
        <v>1E-3</v>
      </c>
      <c r="Z69" s="13" t="s">
        <v>198</v>
      </c>
      <c r="AM69" s="11"/>
      <c r="AN69" s="11"/>
      <c r="AO69" s="11"/>
      <c r="AP69" s="11"/>
      <c r="AQ69" s="11"/>
      <c r="AR69" s="11"/>
      <c r="AS69" s="11"/>
      <c r="AT69" s="11"/>
      <c r="AU69" s="11"/>
      <c r="AV69" s="7"/>
      <c r="AW69" s="7"/>
      <c r="AX69" s="7"/>
      <c r="AY69" s="7"/>
      <c r="AZ69" s="7"/>
    </row>
    <row r="70" spans="1:52" ht="39.950000000000003" customHeight="1" x14ac:dyDescent="0.2">
      <c r="A70" s="769" t="s">
        <v>329</v>
      </c>
      <c r="B70" s="770"/>
      <c r="C70" s="640" t="s">
        <v>278</v>
      </c>
      <c r="D70" s="649" t="s">
        <v>233</v>
      </c>
      <c r="E70" s="639" t="s">
        <v>330</v>
      </c>
      <c r="F70" s="311">
        <v>18.2</v>
      </c>
      <c r="G70" s="311">
        <v>0.1</v>
      </c>
      <c r="H70" s="312">
        <v>0</v>
      </c>
      <c r="I70" s="652">
        <v>0.2</v>
      </c>
      <c r="J70" s="652">
        <v>1.96</v>
      </c>
      <c r="K70" s="655">
        <v>42580</v>
      </c>
      <c r="L70" s="712" t="s">
        <v>331</v>
      </c>
      <c r="M70" s="328"/>
      <c r="N70" s="328"/>
      <c r="O70" s="422"/>
      <c r="P70" s="419" t="s">
        <v>276</v>
      </c>
      <c r="Q70" s="332" t="s">
        <v>332</v>
      </c>
      <c r="R70" s="332" t="s">
        <v>277</v>
      </c>
      <c r="S70" s="715" t="s">
        <v>333</v>
      </c>
      <c r="T70" s="716" t="s">
        <v>334</v>
      </c>
      <c r="V70" s="274">
        <v>2</v>
      </c>
      <c r="W70" s="275" t="s">
        <v>139</v>
      </c>
      <c r="X70" s="276" t="s">
        <v>116</v>
      </c>
      <c r="Y70" s="276">
        <v>1.0000000000000001E-5</v>
      </c>
      <c r="Z70" s="13" t="s">
        <v>199</v>
      </c>
      <c r="AM70" s="11"/>
      <c r="AN70" s="11"/>
      <c r="AO70" s="11"/>
      <c r="AP70" s="11"/>
      <c r="AQ70" s="11"/>
      <c r="AR70" s="11"/>
      <c r="AS70" s="11"/>
      <c r="AT70" s="11"/>
      <c r="AU70" s="11"/>
      <c r="AV70" s="7"/>
      <c r="AW70" s="7"/>
      <c r="AX70" s="7"/>
      <c r="AY70" s="7"/>
      <c r="AZ70" s="7"/>
    </row>
    <row r="71" spans="1:52" ht="39.950000000000003" customHeight="1" x14ac:dyDescent="0.2">
      <c r="A71" s="771"/>
      <c r="B71" s="772"/>
      <c r="C71" s="641"/>
      <c r="D71" s="650"/>
      <c r="E71" s="614"/>
      <c r="F71" s="313">
        <v>20.100000000000001</v>
      </c>
      <c r="G71" s="317">
        <v>0.1</v>
      </c>
      <c r="H71" s="314">
        <v>0</v>
      </c>
      <c r="I71" s="653"/>
      <c r="J71" s="653"/>
      <c r="K71" s="656"/>
      <c r="L71" s="713"/>
      <c r="M71" s="328"/>
      <c r="N71" s="328"/>
      <c r="O71" s="637" t="s">
        <v>335</v>
      </c>
      <c r="P71" s="420">
        <f>I70</f>
        <v>0.2</v>
      </c>
      <c r="Q71" s="315">
        <f>I73</f>
        <v>1.7</v>
      </c>
      <c r="R71" s="315">
        <f>I76</f>
        <v>0.06</v>
      </c>
      <c r="S71" s="632"/>
      <c r="T71" s="635"/>
      <c r="V71" s="274">
        <v>3</v>
      </c>
      <c r="W71" s="275" t="s">
        <v>113</v>
      </c>
      <c r="X71" s="276">
        <v>31301283</v>
      </c>
      <c r="Y71" s="278">
        <v>1E-3</v>
      </c>
      <c r="Z71" s="13" t="s">
        <v>200</v>
      </c>
      <c r="AM71" s="11"/>
      <c r="AN71" s="11"/>
      <c r="AO71" s="11"/>
      <c r="AP71" s="11"/>
      <c r="AQ71" s="11"/>
      <c r="AR71" s="11"/>
      <c r="AS71" s="11"/>
      <c r="AT71" s="11"/>
      <c r="AU71" s="11"/>
      <c r="AV71" s="7"/>
      <c r="AW71" s="7"/>
      <c r="AX71" s="7"/>
      <c r="AY71" s="7"/>
      <c r="AZ71" s="7"/>
    </row>
    <row r="72" spans="1:52" ht="39.950000000000003" customHeight="1" thickBot="1" x14ac:dyDescent="0.25">
      <c r="A72" s="773"/>
      <c r="B72" s="774"/>
      <c r="C72" s="641"/>
      <c r="D72" s="650"/>
      <c r="E72" s="614"/>
      <c r="F72" s="316">
        <v>22</v>
      </c>
      <c r="G72" s="317">
        <v>0.1</v>
      </c>
      <c r="H72" s="314">
        <v>0</v>
      </c>
      <c r="I72" s="654"/>
      <c r="J72" s="654"/>
      <c r="K72" s="657"/>
      <c r="L72" s="714"/>
      <c r="M72" s="328"/>
      <c r="N72" s="328"/>
      <c r="O72" s="638"/>
      <c r="P72" s="421"/>
      <c r="Q72" s="318"/>
      <c r="R72" s="318"/>
      <c r="S72" s="633"/>
      <c r="T72" s="636"/>
      <c r="V72" s="274">
        <v>4</v>
      </c>
      <c r="W72" s="275" t="s">
        <v>113</v>
      </c>
      <c r="X72" s="276">
        <v>34508523</v>
      </c>
      <c r="Y72" s="276">
        <v>0.01</v>
      </c>
      <c r="Z72" s="13" t="s">
        <v>248</v>
      </c>
      <c r="AM72" s="11"/>
      <c r="AN72" s="11"/>
      <c r="AO72" s="11"/>
      <c r="AP72" s="11"/>
      <c r="AQ72" s="11"/>
      <c r="AR72" s="11"/>
      <c r="AS72" s="11"/>
      <c r="AT72" s="11"/>
      <c r="AU72" s="11"/>
      <c r="AV72" s="7"/>
      <c r="AW72" s="7"/>
      <c r="AX72" s="7"/>
      <c r="AY72" s="7"/>
      <c r="AZ72" s="7"/>
    </row>
    <row r="73" spans="1:52" ht="39.950000000000003" customHeight="1" x14ac:dyDescent="0.2">
      <c r="A73" s="749" t="s">
        <v>336</v>
      </c>
      <c r="B73" s="750"/>
      <c r="C73" s="641"/>
      <c r="D73" s="650"/>
      <c r="E73" s="614"/>
      <c r="F73" s="319">
        <v>41.8</v>
      </c>
      <c r="G73" s="317">
        <v>0.1</v>
      </c>
      <c r="H73" s="319">
        <v>-1.8</v>
      </c>
      <c r="I73" s="658">
        <v>1.7</v>
      </c>
      <c r="J73" s="658">
        <v>1.96</v>
      </c>
      <c r="K73" s="660">
        <v>42586</v>
      </c>
      <c r="L73" s="717" t="s">
        <v>337</v>
      </c>
      <c r="M73" s="328"/>
      <c r="N73" s="328"/>
      <c r="O73" s="328"/>
      <c r="P73" s="328"/>
      <c r="Q73" s="328"/>
      <c r="R73" s="328"/>
      <c r="S73" s="328"/>
      <c r="T73" s="389"/>
      <c r="V73" s="274">
        <v>5</v>
      </c>
      <c r="W73" s="275" t="s">
        <v>113</v>
      </c>
      <c r="X73" s="276">
        <v>29605076</v>
      </c>
      <c r="Y73" s="279">
        <v>0.1</v>
      </c>
      <c r="Z73" s="13" t="s">
        <v>201</v>
      </c>
      <c r="AM73" s="11"/>
      <c r="AN73" s="11"/>
      <c r="AO73" s="11"/>
      <c r="AP73" s="11"/>
      <c r="AQ73" s="11"/>
      <c r="AR73" s="11"/>
      <c r="AS73" s="11"/>
      <c r="AT73" s="11"/>
      <c r="AU73" s="11"/>
      <c r="AV73" s="7"/>
      <c r="AW73" s="7"/>
      <c r="AX73" s="7"/>
      <c r="AY73" s="7"/>
      <c r="AZ73" s="7"/>
    </row>
    <row r="74" spans="1:52" ht="39.950000000000003" customHeight="1" thickBot="1" x14ac:dyDescent="0.25">
      <c r="A74" s="751"/>
      <c r="B74" s="752"/>
      <c r="C74" s="641"/>
      <c r="D74" s="650"/>
      <c r="E74" s="614"/>
      <c r="F74" s="319">
        <v>50.4</v>
      </c>
      <c r="G74" s="317">
        <v>0.1</v>
      </c>
      <c r="H74" s="319">
        <v>-0.4</v>
      </c>
      <c r="I74" s="653"/>
      <c r="J74" s="653"/>
      <c r="K74" s="656"/>
      <c r="L74" s="713"/>
      <c r="M74" s="328"/>
      <c r="N74" s="328"/>
      <c r="O74" s="328"/>
      <c r="P74" s="328"/>
      <c r="Q74" s="328"/>
      <c r="R74" s="328"/>
      <c r="S74" s="328"/>
      <c r="T74" s="389"/>
      <c r="V74" s="280">
        <v>6</v>
      </c>
      <c r="W74" s="281" t="s">
        <v>113</v>
      </c>
      <c r="X74" s="282">
        <v>29605077</v>
      </c>
      <c r="Y74" s="282">
        <v>0.1</v>
      </c>
      <c r="Z74" s="260" t="s">
        <v>202</v>
      </c>
      <c r="AM74" s="11"/>
      <c r="AN74" s="11"/>
      <c r="AO74" s="11"/>
      <c r="AP74" s="11"/>
      <c r="AQ74" s="11"/>
      <c r="AR74" s="11"/>
      <c r="AS74" s="11"/>
      <c r="AT74" s="11"/>
      <c r="AU74" s="11"/>
      <c r="AV74" s="7"/>
      <c r="AW74" s="7"/>
      <c r="AX74" s="7"/>
      <c r="AY74" s="7"/>
      <c r="AZ74" s="7"/>
    </row>
    <row r="75" spans="1:52" ht="30" customHeight="1" thickBot="1" x14ac:dyDescent="0.25">
      <c r="A75" s="753"/>
      <c r="B75" s="754"/>
      <c r="C75" s="641"/>
      <c r="D75" s="650"/>
      <c r="E75" s="614"/>
      <c r="F75" s="319">
        <v>59.3</v>
      </c>
      <c r="G75" s="317">
        <v>0.1</v>
      </c>
      <c r="H75" s="319">
        <v>0.8</v>
      </c>
      <c r="I75" s="654"/>
      <c r="J75" s="654"/>
      <c r="K75" s="657"/>
      <c r="L75" s="714"/>
      <c r="M75" s="328"/>
      <c r="N75" s="328"/>
      <c r="O75" s="328"/>
      <c r="P75" s="328"/>
      <c r="Q75" s="328"/>
      <c r="R75" s="328"/>
      <c r="S75" s="328"/>
      <c r="T75" s="390"/>
      <c r="AM75" s="11"/>
      <c r="AN75" s="11"/>
      <c r="AO75" s="11"/>
      <c r="AP75" s="11"/>
      <c r="AQ75" s="11"/>
      <c r="AR75" s="11"/>
      <c r="AS75" s="11"/>
      <c r="AT75" s="11"/>
      <c r="AU75" s="11"/>
      <c r="AV75" s="7"/>
      <c r="AW75" s="7"/>
      <c r="AX75" s="7"/>
      <c r="AY75" s="7"/>
      <c r="AZ75" s="7"/>
    </row>
    <row r="76" spans="1:52" ht="30" customHeight="1" thickBot="1" x14ac:dyDescent="0.25">
      <c r="A76" s="749" t="s">
        <v>338</v>
      </c>
      <c r="B76" s="750"/>
      <c r="C76" s="641"/>
      <c r="D76" s="650"/>
      <c r="E76" s="614"/>
      <c r="F76" s="319">
        <v>397.9</v>
      </c>
      <c r="G76" s="313">
        <v>0.1</v>
      </c>
      <c r="H76" s="319">
        <v>-1.3</v>
      </c>
      <c r="I76" s="658">
        <v>0.06</v>
      </c>
      <c r="J76" s="658">
        <v>2</v>
      </c>
      <c r="K76" s="660">
        <v>42625</v>
      </c>
      <c r="L76" s="718" t="s">
        <v>339</v>
      </c>
      <c r="M76" s="328"/>
      <c r="N76" s="328"/>
      <c r="O76" s="328"/>
      <c r="P76" s="328"/>
      <c r="Q76" s="328"/>
      <c r="R76" s="328"/>
      <c r="S76" s="328"/>
      <c r="T76" s="390"/>
      <c r="AM76" s="11"/>
      <c r="AN76" s="11"/>
      <c r="AY76" s="7"/>
      <c r="AZ76" s="7"/>
    </row>
    <row r="77" spans="1:52" ht="30" customHeight="1" x14ac:dyDescent="0.2">
      <c r="A77" s="751"/>
      <c r="B77" s="752"/>
      <c r="C77" s="641"/>
      <c r="D77" s="650"/>
      <c r="E77" s="614"/>
      <c r="F77" s="313">
        <v>753.1</v>
      </c>
      <c r="G77" s="313">
        <v>0.1</v>
      </c>
      <c r="H77" s="313">
        <v>-0.74</v>
      </c>
      <c r="I77" s="653"/>
      <c r="J77" s="653"/>
      <c r="K77" s="656"/>
      <c r="L77" s="719"/>
      <c r="M77" s="328"/>
      <c r="N77" s="328"/>
      <c r="O77" s="328"/>
      <c r="P77" s="328"/>
      <c r="Q77" s="328"/>
      <c r="R77" s="328"/>
      <c r="S77" s="328"/>
      <c r="T77" s="390"/>
      <c r="V77" s="700" t="s">
        <v>219</v>
      </c>
      <c r="W77" s="701"/>
      <c r="X77" s="701"/>
      <c r="Y77" s="701"/>
      <c r="Z77" s="702"/>
      <c r="AM77" s="11"/>
      <c r="AN77" s="11"/>
      <c r="AY77" s="7"/>
      <c r="AZ77" s="7"/>
    </row>
    <row r="78" spans="1:52" ht="30" customHeight="1" thickBot="1" x14ac:dyDescent="0.25">
      <c r="A78" s="753"/>
      <c r="B78" s="754"/>
      <c r="C78" s="642"/>
      <c r="D78" s="651"/>
      <c r="E78" s="615"/>
      <c r="F78" s="320">
        <v>899</v>
      </c>
      <c r="G78" s="321">
        <v>0.1</v>
      </c>
      <c r="H78" s="321">
        <v>-0.09</v>
      </c>
      <c r="I78" s="659"/>
      <c r="J78" s="659"/>
      <c r="K78" s="661"/>
      <c r="L78" s="720"/>
      <c r="M78" s="328"/>
      <c r="N78" s="328"/>
      <c r="O78" s="328"/>
      <c r="P78" s="328"/>
      <c r="Q78" s="328"/>
      <c r="R78" s="328"/>
      <c r="S78" s="328"/>
      <c r="T78" s="390"/>
      <c r="V78" s="703"/>
      <c r="W78" s="704"/>
      <c r="X78" s="704"/>
      <c r="Y78" s="704"/>
      <c r="Z78" s="705"/>
      <c r="AM78" s="11"/>
      <c r="AN78" s="11"/>
      <c r="AY78" s="7"/>
      <c r="AZ78" s="7"/>
    </row>
    <row r="79" spans="1:52" ht="30" customHeight="1" thickBot="1" x14ac:dyDescent="0.25">
      <c r="A79" s="391"/>
      <c r="B79" s="322"/>
      <c r="C79" s="323"/>
      <c r="D79" s="324"/>
      <c r="E79" s="325"/>
      <c r="F79" s="326"/>
      <c r="G79" s="323"/>
      <c r="H79" s="323"/>
      <c r="I79" s="323"/>
      <c r="J79" s="323"/>
      <c r="K79" s="327"/>
      <c r="L79" s="323"/>
      <c r="M79" s="328"/>
      <c r="N79" s="328"/>
      <c r="O79" s="328"/>
      <c r="P79" s="328"/>
      <c r="Q79" s="328"/>
      <c r="R79" s="328"/>
      <c r="S79" s="328"/>
      <c r="T79" s="390"/>
      <c r="V79" s="733" t="s">
        <v>4</v>
      </c>
      <c r="W79" s="727" t="s">
        <v>221</v>
      </c>
      <c r="X79" s="728"/>
      <c r="Y79" s="728"/>
      <c r="Z79" s="729"/>
      <c r="AM79" s="11"/>
      <c r="AN79" s="11"/>
      <c r="AY79" s="7"/>
      <c r="AZ79" s="7"/>
    </row>
    <row r="80" spans="1:52" ht="46.5" customHeight="1" thickBot="1" x14ac:dyDescent="0.25">
      <c r="A80" s="345"/>
      <c r="B80" s="328"/>
      <c r="C80" s="328"/>
      <c r="D80" s="328"/>
      <c r="E80" s="328"/>
      <c r="F80" s="328"/>
      <c r="G80" s="328"/>
      <c r="H80" s="328"/>
      <c r="I80" s="328"/>
      <c r="J80" s="328"/>
      <c r="K80" s="328"/>
      <c r="L80" s="328"/>
      <c r="M80" s="328"/>
      <c r="N80" s="328"/>
      <c r="O80" s="328"/>
      <c r="P80" s="328"/>
      <c r="Q80" s="328"/>
      <c r="R80" s="328"/>
      <c r="S80" s="328"/>
      <c r="T80" s="390"/>
      <c r="V80" s="734"/>
      <c r="W80" s="730"/>
      <c r="X80" s="731"/>
      <c r="Y80" s="731"/>
      <c r="Z80" s="732"/>
      <c r="AM80" s="11"/>
      <c r="AN80" s="11"/>
      <c r="AY80" s="7"/>
      <c r="AZ80" s="7"/>
    </row>
    <row r="81" spans="1:52" ht="30" customHeight="1" x14ac:dyDescent="0.2">
      <c r="A81" s="743" t="s">
        <v>329</v>
      </c>
      <c r="B81" s="744"/>
      <c r="C81" s="640" t="s">
        <v>340</v>
      </c>
      <c r="D81" s="757" t="s">
        <v>233</v>
      </c>
      <c r="E81" s="639">
        <v>19506160802033</v>
      </c>
      <c r="F81" s="312">
        <v>20</v>
      </c>
      <c r="G81" s="311">
        <v>0.1</v>
      </c>
      <c r="H81" s="311">
        <v>-0.1</v>
      </c>
      <c r="I81" s="758">
        <v>1.5</v>
      </c>
      <c r="J81" s="758">
        <v>2</v>
      </c>
      <c r="K81" s="735">
        <v>42675</v>
      </c>
      <c r="L81" s="759" t="s">
        <v>341</v>
      </c>
      <c r="M81" s="328"/>
      <c r="N81" s="328"/>
      <c r="O81" s="422"/>
      <c r="P81" s="423" t="s">
        <v>276</v>
      </c>
      <c r="Q81" s="329" t="s">
        <v>332</v>
      </c>
      <c r="R81" s="329" t="s">
        <v>277</v>
      </c>
      <c r="S81" s="631" t="s">
        <v>342</v>
      </c>
      <c r="T81" s="634" t="s">
        <v>343</v>
      </c>
      <c r="V81" s="415"/>
      <c r="W81" s="28"/>
      <c r="X81" s="7"/>
      <c r="Y81" s="28"/>
      <c r="Z81" s="45"/>
      <c r="AM81" s="11"/>
      <c r="AN81" s="11"/>
      <c r="AY81" s="7"/>
      <c r="AZ81" s="7"/>
    </row>
    <row r="82" spans="1:52" ht="30" customHeight="1" x14ac:dyDescent="0.2">
      <c r="A82" s="745"/>
      <c r="B82" s="746"/>
      <c r="C82" s="641"/>
      <c r="D82" s="614"/>
      <c r="E82" s="614"/>
      <c r="F82" s="313">
        <v>28.1</v>
      </c>
      <c r="G82" s="313">
        <v>0.1</v>
      </c>
      <c r="H82" s="313">
        <v>0.1</v>
      </c>
      <c r="I82" s="614"/>
      <c r="J82" s="614"/>
      <c r="K82" s="614"/>
      <c r="L82" s="647"/>
      <c r="M82" s="328"/>
      <c r="N82" s="328"/>
      <c r="O82" s="637" t="s">
        <v>344</v>
      </c>
      <c r="P82" s="420">
        <f>I81</f>
        <v>1.5</v>
      </c>
      <c r="Q82" s="330">
        <f>I84</f>
        <v>1.6</v>
      </c>
      <c r="R82" s="331">
        <f>I87</f>
        <v>0.21</v>
      </c>
      <c r="S82" s="632"/>
      <c r="T82" s="635"/>
      <c r="V82" s="284" t="s">
        <v>249</v>
      </c>
      <c r="W82" s="740" t="s">
        <v>222</v>
      </c>
      <c r="X82" s="742"/>
      <c r="Y82" s="740" t="s">
        <v>257</v>
      </c>
      <c r="Z82" s="741"/>
      <c r="AM82" s="11"/>
      <c r="AN82" s="11"/>
      <c r="AY82" s="7"/>
      <c r="AZ82" s="7"/>
    </row>
    <row r="83" spans="1:52" ht="30" customHeight="1" thickBot="1" x14ac:dyDescent="0.25">
      <c r="A83" s="747"/>
      <c r="B83" s="748"/>
      <c r="C83" s="641"/>
      <c r="D83" s="614"/>
      <c r="E83" s="614"/>
      <c r="F83" s="313">
        <v>32.1</v>
      </c>
      <c r="G83" s="313">
        <v>0.1</v>
      </c>
      <c r="H83" s="313">
        <v>0.1</v>
      </c>
      <c r="I83" s="736"/>
      <c r="J83" s="736"/>
      <c r="K83" s="736"/>
      <c r="L83" s="756"/>
      <c r="M83" s="328"/>
      <c r="N83" s="328"/>
      <c r="O83" s="638"/>
      <c r="P83" s="421"/>
      <c r="Q83" s="318"/>
      <c r="R83" s="318"/>
      <c r="S83" s="633"/>
      <c r="T83" s="636"/>
      <c r="V83" s="284" t="s">
        <v>250</v>
      </c>
      <c r="W83" s="740" t="s">
        <v>223</v>
      </c>
      <c r="X83" s="742"/>
      <c r="Y83" s="740" t="s">
        <v>258</v>
      </c>
      <c r="Z83" s="741"/>
      <c r="AM83" s="11"/>
      <c r="AN83" s="11"/>
      <c r="AY83" s="7"/>
      <c r="AZ83" s="7"/>
    </row>
    <row r="84" spans="1:52" ht="30" customHeight="1" x14ac:dyDescent="0.2">
      <c r="A84" s="749" t="s">
        <v>336</v>
      </c>
      <c r="B84" s="750"/>
      <c r="C84" s="641"/>
      <c r="D84" s="614"/>
      <c r="E84" s="614"/>
      <c r="F84" s="313">
        <v>50.1</v>
      </c>
      <c r="G84" s="333">
        <v>0.1</v>
      </c>
      <c r="H84" s="333">
        <v>0.9</v>
      </c>
      <c r="I84" s="755">
        <v>1.6</v>
      </c>
      <c r="J84" s="644">
        <v>2</v>
      </c>
      <c r="K84" s="645">
        <v>42676</v>
      </c>
      <c r="L84" s="646" t="s">
        <v>345</v>
      </c>
      <c r="M84" s="328"/>
      <c r="N84" s="328"/>
      <c r="O84" s="328"/>
      <c r="P84" s="328"/>
      <c r="Q84" s="328"/>
      <c r="R84" s="328"/>
      <c r="S84" s="392"/>
      <c r="T84" s="390"/>
      <c r="V84" s="284" t="s">
        <v>251</v>
      </c>
      <c r="W84" s="740" t="s">
        <v>224</v>
      </c>
      <c r="X84" s="742"/>
      <c r="Y84" s="740" t="s">
        <v>259</v>
      </c>
      <c r="Z84" s="741"/>
      <c r="AM84" s="11"/>
      <c r="AN84" s="11"/>
      <c r="AO84" s="11"/>
      <c r="AP84" s="11"/>
      <c r="AQ84" s="11"/>
      <c r="AR84" s="11"/>
      <c r="AS84" s="11"/>
      <c r="AT84" s="11"/>
      <c r="AU84" s="11"/>
      <c r="AV84" s="7"/>
      <c r="AW84" s="7"/>
      <c r="AX84" s="7"/>
      <c r="AY84" s="7"/>
      <c r="AZ84" s="7"/>
    </row>
    <row r="85" spans="1:52" ht="30" customHeight="1" thickBot="1" x14ac:dyDescent="0.25">
      <c r="A85" s="751"/>
      <c r="B85" s="752"/>
      <c r="C85" s="641"/>
      <c r="D85" s="614"/>
      <c r="E85" s="614"/>
      <c r="F85" s="313">
        <v>59.9</v>
      </c>
      <c r="G85" s="333">
        <v>0.1</v>
      </c>
      <c r="H85" s="333">
        <v>0.5</v>
      </c>
      <c r="I85" s="614"/>
      <c r="J85" s="614"/>
      <c r="K85" s="614"/>
      <c r="L85" s="647"/>
      <c r="M85" s="328"/>
      <c r="N85" s="328"/>
      <c r="O85" s="328"/>
      <c r="P85" s="328"/>
      <c r="Q85" s="328"/>
      <c r="R85" s="328"/>
      <c r="S85" s="392"/>
      <c r="T85" s="390"/>
      <c r="V85" s="285" t="s">
        <v>252</v>
      </c>
      <c r="W85" s="737" t="s">
        <v>225</v>
      </c>
      <c r="X85" s="738"/>
      <c r="Y85" s="737" t="s">
        <v>260</v>
      </c>
      <c r="Z85" s="739"/>
      <c r="AM85" s="11"/>
      <c r="AN85" s="11"/>
      <c r="AO85" s="11"/>
      <c r="AP85" s="11"/>
      <c r="AQ85" s="11"/>
      <c r="AR85" s="11"/>
      <c r="AS85" s="11"/>
      <c r="AT85" s="11"/>
      <c r="AU85" s="11"/>
      <c r="AV85" s="7"/>
      <c r="AW85" s="7"/>
      <c r="AX85" s="7"/>
      <c r="AY85" s="7"/>
      <c r="AZ85" s="7"/>
    </row>
    <row r="86" spans="1:52" ht="30" customHeight="1" thickBot="1" x14ac:dyDescent="0.25">
      <c r="A86" s="753"/>
      <c r="B86" s="754"/>
      <c r="C86" s="641"/>
      <c r="D86" s="614"/>
      <c r="E86" s="614"/>
      <c r="F86" s="313">
        <v>69.099999999999994</v>
      </c>
      <c r="G86" s="333">
        <v>0.1</v>
      </c>
      <c r="H86" s="333">
        <v>0.1</v>
      </c>
      <c r="I86" s="736"/>
      <c r="J86" s="736"/>
      <c r="K86" s="736"/>
      <c r="L86" s="756"/>
      <c r="M86" s="328"/>
      <c r="N86" s="328"/>
      <c r="O86" s="328"/>
      <c r="P86" s="328"/>
      <c r="Q86" s="328"/>
      <c r="R86" s="328"/>
      <c r="S86" s="392"/>
      <c r="T86" s="390"/>
      <c r="AM86" s="11"/>
      <c r="AN86" s="11"/>
      <c r="AO86" s="11"/>
      <c r="AP86" s="11"/>
      <c r="AQ86" s="11"/>
      <c r="AR86" s="11"/>
      <c r="AS86" s="11"/>
      <c r="AT86" s="11"/>
      <c r="AU86" s="11"/>
      <c r="AV86" s="7"/>
      <c r="AW86" s="7"/>
      <c r="AX86" s="7"/>
      <c r="AY86" s="7"/>
      <c r="AZ86" s="7"/>
    </row>
    <row r="87" spans="1:52" ht="30" customHeight="1" x14ac:dyDescent="0.2">
      <c r="A87" s="749" t="s">
        <v>338</v>
      </c>
      <c r="B87" s="750"/>
      <c r="C87" s="641"/>
      <c r="D87" s="614"/>
      <c r="E87" s="614"/>
      <c r="F87" s="334">
        <v>499</v>
      </c>
      <c r="G87" s="333">
        <v>0.1</v>
      </c>
      <c r="H87" s="333">
        <v>-1</v>
      </c>
      <c r="I87" s="643">
        <v>0.21</v>
      </c>
      <c r="J87" s="644">
        <v>1.6</v>
      </c>
      <c r="K87" s="645">
        <v>42671</v>
      </c>
      <c r="L87" s="646" t="s">
        <v>346</v>
      </c>
      <c r="M87" s="328"/>
      <c r="N87" s="328"/>
      <c r="O87" s="328"/>
      <c r="P87" s="328"/>
      <c r="Q87" s="328"/>
      <c r="R87" s="328"/>
      <c r="S87" s="392"/>
      <c r="T87" s="393"/>
      <c r="AB87" s="11"/>
      <c r="AM87" s="11"/>
      <c r="AN87" s="11"/>
      <c r="AO87" s="11"/>
      <c r="AP87" s="11"/>
      <c r="AQ87" s="11"/>
      <c r="AR87" s="11"/>
      <c r="AS87" s="11"/>
      <c r="AT87" s="11"/>
      <c r="AU87" s="11"/>
      <c r="AV87" s="7"/>
      <c r="AW87" s="7"/>
      <c r="AX87" s="7"/>
      <c r="AY87" s="7"/>
      <c r="AZ87" s="7"/>
    </row>
    <row r="88" spans="1:52" ht="30" customHeight="1" thickBot="1" x14ac:dyDescent="0.25">
      <c r="A88" s="751"/>
      <c r="B88" s="752"/>
      <c r="C88" s="641"/>
      <c r="D88" s="614"/>
      <c r="E88" s="614"/>
      <c r="F88" s="313">
        <v>799.8</v>
      </c>
      <c r="G88" s="333">
        <v>0.1</v>
      </c>
      <c r="H88" s="333">
        <v>-0.4</v>
      </c>
      <c r="I88" s="614"/>
      <c r="J88" s="614"/>
      <c r="K88" s="614"/>
      <c r="L88" s="647"/>
      <c r="M88" s="328"/>
      <c r="N88" s="328"/>
      <c r="O88" s="328"/>
      <c r="P88" s="328"/>
      <c r="Q88" s="328"/>
      <c r="R88" s="328"/>
      <c r="S88" s="392"/>
      <c r="T88" s="394"/>
      <c r="AB88" s="11"/>
      <c r="AM88" s="11"/>
      <c r="AN88" s="11"/>
      <c r="AO88" s="11"/>
      <c r="AP88" s="11"/>
      <c r="AQ88" s="11"/>
      <c r="AR88" s="11"/>
      <c r="AS88" s="11"/>
      <c r="AT88" s="11"/>
      <c r="AU88" s="11"/>
      <c r="AV88" s="7"/>
      <c r="AW88" s="7"/>
      <c r="AX88" s="7"/>
      <c r="AY88" s="7"/>
      <c r="AZ88" s="7"/>
    </row>
    <row r="89" spans="1:52" ht="30" customHeight="1" thickBot="1" x14ac:dyDescent="0.25">
      <c r="A89" s="753"/>
      <c r="B89" s="754"/>
      <c r="C89" s="642"/>
      <c r="D89" s="615"/>
      <c r="E89" s="615"/>
      <c r="F89" s="321">
        <v>1099.8</v>
      </c>
      <c r="G89" s="335">
        <v>0.1</v>
      </c>
      <c r="H89" s="335">
        <v>-0.4</v>
      </c>
      <c r="I89" s="615"/>
      <c r="J89" s="615"/>
      <c r="K89" s="615"/>
      <c r="L89" s="648"/>
      <c r="M89" s="328"/>
      <c r="N89" s="328"/>
      <c r="O89" s="328"/>
      <c r="P89" s="328"/>
      <c r="Q89" s="328"/>
      <c r="R89" s="328"/>
      <c r="S89" s="392"/>
      <c r="T89" s="394"/>
      <c r="V89" s="700" t="s">
        <v>265</v>
      </c>
      <c r="W89" s="701"/>
      <c r="X89" s="702"/>
      <c r="AB89" s="11"/>
      <c r="AM89" s="11"/>
      <c r="AN89" s="11"/>
      <c r="AO89" s="11"/>
      <c r="AP89" s="11"/>
      <c r="AQ89" s="11"/>
      <c r="AR89" s="11"/>
      <c r="AS89" s="11"/>
      <c r="AT89" s="11"/>
      <c r="AU89" s="11"/>
      <c r="AV89" s="7"/>
      <c r="AW89" s="7"/>
      <c r="AX89" s="7"/>
      <c r="AY89" s="7"/>
      <c r="AZ89" s="7"/>
    </row>
    <row r="90" spans="1:52" ht="30" customHeight="1" thickBot="1" x14ac:dyDescent="0.25">
      <c r="A90" s="336"/>
      <c r="B90" s="337"/>
      <c r="C90" s="338"/>
      <c r="D90" s="339"/>
      <c r="E90" s="340"/>
      <c r="F90" s="338"/>
      <c r="G90" s="338"/>
      <c r="H90" s="338"/>
      <c r="I90" s="338"/>
      <c r="J90" s="338"/>
      <c r="K90" s="341"/>
      <c r="L90" s="342"/>
      <c r="M90" s="328"/>
      <c r="N90" s="328"/>
      <c r="O90" s="328"/>
      <c r="P90" s="328"/>
      <c r="Q90" s="328"/>
      <c r="R90" s="328"/>
      <c r="S90" s="392"/>
      <c r="T90" s="394"/>
      <c r="V90" s="703"/>
      <c r="W90" s="704"/>
      <c r="X90" s="705"/>
      <c r="AB90" s="11"/>
      <c r="AM90" s="11"/>
      <c r="AN90" s="11"/>
      <c r="AO90" s="11"/>
      <c r="AP90" s="11"/>
      <c r="AQ90" s="11"/>
      <c r="AR90" s="11"/>
      <c r="AS90" s="11"/>
      <c r="AT90" s="11"/>
      <c r="AU90" s="11"/>
      <c r="AV90" s="7"/>
      <c r="AW90" s="7"/>
      <c r="AX90" s="7"/>
      <c r="AY90" s="7"/>
      <c r="AZ90" s="7"/>
    </row>
    <row r="91" spans="1:52" ht="30" customHeight="1" thickBot="1" x14ac:dyDescent="0.25">
      <c r="A91" s="343"/>
      <c r="B91" s="308"/>
      <c r="C91" s="307"/>
      <c r="D91" s="307"/>
      <c r="E91" s="307"/>
      <c r="F91" s="307"/>
      <c r="G91" s="307"/>
      <c r="H91" s="307"/>
      <c r="I91" s="307"/>
      <c r="J91" s="307"/>
      <c r="K91" s="307"/>
      <c r="L91" s="307"/>
      <c r="M91" s="328"/>
      <c r="N91" s="328"/>
      <c r="O91" s="328"/>
      <c r="P91" s="328"/>
      <c r="Q91" s="328"/>
      <c r="R91" s="328"/>
      <c r="S91" s="392"/>
      <c r="T91" s="394"/>
      <c r="V91" s="697" t="s">
        <v>375</v>
      </c>
      <c r="W91" s="698"/>
      <c r="X91" s="699"/>
      <c r="AB91" s="11"/>
      <c r="AC91" s="11"/>
      <c r="AG91" s="11"/>
      <c r="AH91" s="11"/>
      <c r="AI91" s="11"/>
      <c r="AJ91" s="11"/>
      <c r="AK91" s="11"/>
      <c r="AL91" s="11"/>
      <c r="AM91" s="11"/>
      <c r="AN91" s="11"/>
      <c r="AO91" s="11"/>
      <c r="AP91" s="11"/>
      <c r="AQ91" s="11"/>
      <c r="AR91" s="11"/>
      <c r="AS91" s="11"/>
      <c r="AT91" s="11"/>
      <c r="AU91" s="11"/>
      <c r="AV91" s="7"/>
      <c r="AW91" s="7"/>
      <c r="AX91" s="7"/>
      <c r="AY91" s="7"/>
      <c r="AZ91" s="7"/>
    </row>
    <row r="92" spans="1:52" ht="30" customHeight="1" x14ac:dyDescent="0.2">
      <c r="A92" s="769" t="s">
        <v>329</v>
      </c>
      <c r="B92" s="770"/>
      <c r="C92" s="640" t="s">
        <v>347</v>
      </c>
      <c r="D92" s="610" t="s">
        <v>233</v>
      </c>
      <c r="E92" s="639">
        <v>19406160802033</v>
      </c>
      <c r="F92" s="312">
        <v>16</v>
      </c>
      <c r="G92" s="311">
        <v>0.1</v>
      </c>
      <c r="H92" s="311">
        <v>-0.1</v>
      </c>
      <c r="I92" s="628">
        <v>1.5</v>
      </c>
      <c r="J92" s="628">
        <v>2</v>
      </c>
      <c r="K92" s="629">
        <v>42674</v>
      </c>
      <c r="L92" s="630" t="s">
        <v>348</v>
      </c>
      <c r="M92" s="328"/>
      <c r="N92" s="328"/>
      <c r="O92" s="422"/>
      <c r="P92" s="423" t="s">
        <v>276</v>
      </c>
      <c r="Q92" s="329" t="s">
        <v>332</v>
      </c>
      <c r="R92" s="329" t="s">
        <v>277</v>
      </c>
      <c r="S92" s="631" t="s">
        <v>349</v>
      </c>
      <c r="T92" s="634" t="s">
        <v>350</v>
      </c>
      <c r="V92" s="268"/>
      <c r="W92" s="269"/>
      <c r="X92" s="270"/>
      <c r="AB92" s="11"/>
      <c r="AC92" s="11"/>
      <c r="AG92" s="11"/>
      <c r="AH92" s="11"/>
      <c r="AI92" s="11"/>
      <c r="AJ92" s="11"/>
      <c r="AK92" s="11"/>
      <c r="AL92" s="11"/>
      <c r="AM92" s="11"/>
      <c r="AN92" s="11"/>
      <c r="AO92" s="11"/>
      <c r="AP92" s="11"/>
      <c r="AQ92" s="11"/>
      <c r="AR92" s="11"/>
      <c r="AS92" s="11"/>
      <c r="AT92" s="11"/>
      <c r="AU92" s="11"/>
      <c r="AV92" s="7"/>
      <c r="AW92" s="7"/>
      <c r="AX92" s="7"/>
      <c r="AY92" s="7"/>
      <c r="AZ92" s="7"/>
    </row>
    <row r="93" spans="1:52" ht="30" customHeight="1" x14ac:dyDescent="0.2">
      <c r="A93" s="771"/>
      <c r="B93" s="772"/>
      <c r="C93" s="641"/>
      <c r="D93" s="611"/>
      <c r="E93" s="614"/>
      <c r="F93" s="313">
        <v>20.100000000000001</v>
      </c>
      <c r="G93" s="313">
        <v>0.1</v>
      </c>
      <c r="H93" s="313">
        <v>-0.1</v>
      </c>
      <c r="I93" s="619"/>
      <c r="J93" s="619"/>
      <c r="K93" s="619"/>
      <c r="L93" s="626" t="s">
        <v>351</v>
      </c>
      <c r="M93" s="328"/>
      <c r="N93" s="328"/>
      <c r="O93" s="637" t="s">
        <v>352</v>
      </c>
      <c r="P93" s="420">
        <f>I92</f>
        <v>1.5</v>
      </c>
      <c r="Q93" s="315">
        <f>I95</f>
        <v>1.6</v>
      </c>
      <c r="R93" s="315">
        <f>I98</f>
        <v>0.21</v>
      </c>
      <c r="S93" s="632"/>
      <c r="T93" s="635"/>
      <c r="V93" s="271" t="s">
        <v>254</v>
      </c>
      <c r="W93" s="272" t="s">
        <v>374</v>
      </c>
      <c r="X93" s="273" t="s">
        <v>376</v>
      </c>
      <c r="AB93" s="11"/>
      <c r="AC93" s="11"/>
      <c r="AG93" s="11"/>
      <c r="AH93" s="11"/>
      <c r="AI93" s="11"/>
      <c r="AJ93" s="11"/>
      <c r="AK93" s="11"/>
      <c r="AL93" s="11"/>
      <c r="AM93" s="11"/>
      <c r="AN93" s="11"/>
      <c r="AO93" s="11"/>
      <c r="AP93" s="11"/>
      <c r="AQ93" s="11"/>
      <c r="AR93" s="11"/>
      <c r="AS93" s="11"/>
      <c r="AT93" s="11"/>
      <c r="AU93" s="11"/>
      <c r="AV93" s="7"/>
      <c r="AW93" s="7"/>
      <c r="AX93" s="7"/>
      <c r="AY93" s="7"/>
      <c r="AZ93" s="7"/>
    </row>
    <row r="94" spans="1:52" ht="30" customHeight="1" thickBot="1" x14ac:dyDescent="0.25">
      <c r="A94" s="773"/>
      <c r="B94" s="774"/>
      <c r="C94" s="641"/>
      <c r="D94" s="611"/>
      <c r="E94" s="614"/>
      <c r="F94" s="313">
        <v>24.4</v>
      </c>
      <c r="G94" s="317">
        <v>0.1</v>
      </c>
      <c r="H94" s="313">
        <v>0.1</v>
      </c>
      <c r="I94" s="619"/>
      <c r="J94" s="619"/>
      <c r="K94" s="619"/>
      <c r="L94" s="626"/>
      <c r="M94" s="328"/>
      <c r="N94" s="328"/>
      <c r="O94" s="638"/>
      <c r="P94" s="421"/>
      <c r="Q94" s="318"/>
      <c r="R94" s="318"/>
      <c r="S94" s="633"/>
      <c r="T94" s="636"/>
      <c r="V94" s="268">
        <v>1</v>
      </c>
      <c r="W94" s="379">
        <v>0.3</v>
      </c>
      <c r="X94" s="380">
        <v>1</v>
      </c>
      <c r="AB94" s="11"/>
      <c r="AC94" s="11"/>
      <c r="AG94" s="11"/>
      <c r="AH94" s="11"/>
      <c r="AI94" s="11"/>
      <c r="AJ94" s="11"/>
      <c r="AK94" s="11"/>
      <c r="AL94" s="11"/>
      <c r="AM94" s="11"/>
      <c r="AN94" s="11"/>
      <c r="AO94" s="11"/>
      <c r="AP94" s="11"/>
      <c r="AQ94" s="11"/>
      <c r="AR94" s="11"/>
      <c r="AS94" s="11"/>
      <c r="AT94" s="11"/>
      <c r="AU94" s="11"/>
      <c r="AV94" s="7"/>
      <c r="AW94" s="7"/>
      <c r="AX94" s="7"/>
      <c r="AY94" s="7"/>
      <c r="AZ94" s="7"/>
    </row>
    <row r="95" spans="1:52" ht="30" customHeight="1" x14ac:dyDescent="0.2">
      <c r="A95" s="749" t="s">
        <v>336</v>
      </c>
      <c r="B95" s="750"/>
      <c r="C95" s="641"/>
      <c r="D95" s="611"/>
      <c r="E95" s="614"/>
      <c r="F95" s="313">
        <v>39.5</v>
      </c>
      <c r="G95" s="313">
        <v>0.1</v>
      </c>
      <c r="H95" s="313">
        <v>0.79</v>
      </c>
      <c r="I95" s="618">
        <v>1.6</v>
      </c>
      <c r="J95" s="618">
        <v>2</v>
      </c>
      <c r="K95" s="629">
        <v>42674</v>
      </c>
      <c r="L95" s="625" t="s">
        <v>351</v>
      </c>
      <c r="M95" s="328"/>
      <c r="N95" s="328"/>
      <c r="O95" s="328"/>
      <c r="P95" s="328"/>
      <c r="Q95" s="328"/>
      <c r="R95" s="328"/>
      <c r="S95" s="392"/>
      <c r="T95" s="394"/>
      <c r="V95" s="268">
        <v>2</v>
      </c>
      <c r="W95" s="379">
        <v>0.4</v>
      </c>
      <c r="X95" s="273">
        <v>1.2</v>
      </c>
      <c r="AB95" s="11"/>
      <c r="AC95" s="11"/>
      <c r="AG95" s="11"/>
      <c r="AH95" s="11"/>
      <c r="AI95" s="11"/>
      <c r="AJ95" s="11"/>
      <c r="AK95" s="11"/>
      <c r="AL95" s="11"/>
      <c r="AM95" s="11"/>
      <c r="AN95" s="11"/>
      <c r="AO95" s="11"/>
      <c r="AP95" s="11"/>
      <c r="AQ95" s="11"/>
      <c r="AR95" s="11"/>
      <c r="AS95" s="11"/>
      <c r="AT95" s="11"/>
      <c r="AU95" s="11"/>
      <c r="AV95" s="7"/>
      <c r="AW95" s="7"/>
      <c r="AX95" s="7"/>
      <c r="AY95" s="7"/>
      <c r="AZ95" s="7"/>
    </row>
    <row r="96" spans="1:52" ht="30" customHeight="1" x14ac:dyDescent="0.2">
      <c r="A96" s="751"/>
      <c r="B96" s="752"/>
      <c r="C96" s="641"/>
      <c r="D96" s="611"/>
      <c r="E96" s="614"/>
      <c r="F96" s="313">
        <v>49.8</v>
      </c>
      <c r="G96" s="313">
        <v>0.1</v>
      </c>
      <c r="H96" s="313">
        <v>0.63</v>
      </c>
      <c r="I96" s="619">
        <v>1.6</v>
      </c>
      <c r="J96" s="619">
        <v>2</v>
      </c>
      <c r="K96" s="619"/>
      <c r="L96" s="626" t="s">
        <v>348</v>
      </c>
      <c r="M96" s="328"/>
      <c r="N96" s="328"/>
      <c r="O96" s="328"/>
      <c r="P96" s="328"/>
      <c r="Q96" s="328"/>
      <c r="R96" s="328"/>
      <c r="S96" s="392"/>
      <c r="T96" s="394"/>
      <c r="V96" s="268">
        <v>2</v>
      </c>
      <c r="W96" s="379">
        <v>0.4</v>
      </c>
      <c r="X96" s="273">
        <v>1.2</v>
      </c>
      <c r="AA96" s="11"/>
      <c r="AB96" s="11"/>
      <c r="AC96" s="11"/>
      <c r="AG96" s="11"/>
      <c r="AH96" s="11"/>
      <c r="AI96" s="11"/>
      <c r="AJ96" s="11"/>
      <c r="AK96" s="11"/>
      <c r="AL96" s="11"/>
      <c r="AM96" s="11"/>
      <c r="AN96" s="11"/>
      <c r="AO96" s="11"/>
      <c r="AP96" s="11"/>
      <c r="AQ96" s="11"/>
      <c r="AR96" s="11"/>
      <c r="AS96" s="11"/>
      <c r="AT96" s="11"/>
      <c r="AU96" s="11"/>
      <c r="AV96" s="7"/>
      <c r="AW96" s="7"/>
      <c r="AX96" s="7"/>
      <c r="AY96" s="7"/>
      <c r="AZ96" s="7"/>
    </row>
    <row r="97" spans="1:52" ht="30" customHeight="1" thickBot="1" x14ac:dyDescent="0.25">
      <c r="A97" s="753"/>
      <c r="B97" s="754"/>
      <c r="C97" s="641"/>
      <c r="D97" s="611"/>
      <c r="E97" s="614"/>
      <c r="F97" s="313">
        <v>59.3</v>
      </c>
      <c r="G97" s="313">
        <v>0.1</v>
      </c>
      <c r="H97" s="313">
        <v>-0.13</v>
      </c>
      <c r="I97" s="619"/>
      <c r="J97" s="619"/>
      <c r="K97" s="619"/>
      <c r="L97" s="626"/>
      <c r="M97" s="328"/>
      <c r="N97" s="328"/>
      <c r="O97" s="328"/>
      <c r="P97" s="328"/>
      <c r="Q97" s="328"/>
      <c r="R97" s="328"/>
      <c r="S97" s="392"/>
      <c r="T97" s="394"/>
      <c r="V97" s="268">
        <v>5</v>
      </c>
      <c r="W97" s="379">
        <v>0.5</v>
      </c>
      <c r="X97" s="273">
        <v>1.6</v>
      </c>
      <c r="Z97" s="11"/>
      <c r="AA97" s="11"/>
      <c r="AB97" s="11"/>
      <c r="AC97" s="11"/>
      <c r="AG97" s="11"/>
      <c r="AH97" s="11"/>
      <c r="AI97" s="11"/>
      <c r="AJ97" s="11"/>
      <c r="AK97" s="11"/>
      <c r="AL97" s="11"/>
      <c r="AM97" s="11"/>
      <c r="AN97" s="11"/>
      <c r="AO97" s="11"/>
      <c r="AP97" s="11"/>
      <c r="AQ97" s="11"/>
      <c r="AR97" s="11"/>
      <c r="AS97" s="11"/>
      <c r="AT97" s="11"/>
      <c r="AU97" s="11"/>
      <c r="AV97" s="7"/>
      <c r="AW97" s="7"/>
      <c r="AX97" s="7"/>
      <c r="AY97" s="7"/>
      <c r="AZ97" s="7"/>
    </row>
    <row r="98" spans="1:52" ht="30" customHeight="1" x14ac:dyDescent="0.2">
      <c r="A98" s="749" t="s">
        <v>338</v>
      </c>
      <c r="B98" s="750"/>
      <c r="C98" s="641"/>
      <c r="D98" s="611"/>
      <c r="E98" s="614"/>
      <c r="F98" s="334">
        <v>499</v>
      </c>
      <c r="G98" s="313">
        <v>0.1</v>
      </c>
      <c r="H98" s="334">
        <v>-1</v>
      </c>
      <c r="I98" s="618">
        <v>0.21</v>
      </c>
      <c r="J98" s="618">
        <v>2</v>
      </c>
      <c r="K98" s="624">
        <v>42671</v>
      </c>
      <c r="L98" s="625" t="s">
        <v>353</v>
      </c>
      <c r="M98" s="328"/>
      <c r="N98" s="328"/>
      <c r="O98" s="328"/>
      <c r="P98" s="328"/>
      <c r="Q98" s="328"/>
      <c r="R98" s="328"/>
      <c r="S98" s="392"/>
      <c r="T98" s="394"/>
      <c r="V98" s="268">
        <v>10</v>
      </c>
      <c r="W98" s="379">
        <v>0.6</v>
      </c>
      <c r="X98" s="273">
        <v>2</v>
      </c>
      <c r="Z98" s="11"/>
      <c r="AA98" s="11"/>
      <c r="AB98" s="11"/>
      <c r="AG98" s="11"/>
      <c r="AH98" s="11"/>
      <c r="AI98" s="11"/>
      <c r="AJ98" s="11"/>
      <c r="AK98" s="11"/>
      <c r="AL98" s="11"/>
      <c r="AM98" s="11"/>
      <c r="AN98" s="11"/>
      <c r="AO98" s="11"/>
      <c r="AP98" s="11"/>
      <c r="AQ98" s="11"/>
      <c r="AR98" s="11"/>
      <c r="AS98" s="11"/>
      <c r="AT98" s="11"/>
      <c r="AU98" s="11"/>
      <c r="AV98" s="7"/>
      <c r="AW98" s="7"/>
      <c r="AX98" s="7"/>
      <c r="AY98" s="7"/>
      <c r="AZ98" s="7"/>
    </row>
    <row r="99" spans="1:52" ht="30" customHeight="1" x14ac:dyDescent="0.2">
      <c r="A99" s="751"/>
      <c r="B99" s="752"/>
      <c r="C99" s="641"/>
      <c r="D99" s="611"/>
      <c r="E99" s="614"/>
      <c r="F99" s="313">
        <v>799.8</v>
      </c>
      <c r="G99" s="313">
        <v>0.1</v>
      </c>
      <c r="H99" s="334">
        <v>-0.4</v>
      </c>
      <c r="I99" s="619">
        <v>0.17</v>
      </c>
      <c r="J99" s="619">
        <v>2</v>
      </c>
      <c r="K99" s="619">
        <v>42671</v>
      </c>
      <c r="L99" s="626" t="s">
        <v>353</v>
      </c>
      <c r="M99" s="328"/>
      <c r="N99" s="328"/>
      <c r="O99" s="328"/>
      <c r="P99" s="328"/>
      <c r="Q99" s="328"/>
      <c r="R99" s="328"/>
      <c r="S99" s="392"/>
      <c r="T99" s="394"/>
      <c r="V99" s="268">
        <v>20</v>
      </c>
      <c r="W99" s="379">
        <v>0.8</v>
      </c>
      <c r="X99" s="273">
        <v>2.5</v>
      </c>
      <c r="Z99" s="11"/>
      <c r="AA99" s="11"/>
      <c r="AB99" s="11"/>
      <c r="AG99" s="11"/>
      <c r="AH99" s="11"/>
      <c r="AI99" s="11"/>
      <c r="AJ99" s="11"/>
      <c r="AK99" s="11"/>
      <c r="AL99" s="11"/>
      <c r="AM99" s="11"/>
      <c r="AN99" s="11"/>
      <c r="AO99" s="11"/>
      <c r="AP99" s="11"/>
      <c r="AQ99" s="11"/>
      <c r="AR99" s="11"/>
      <c r="AS99" s="11"/>
      <c r="AT99" s="11"/>
      <c r="AU99" s="11"/>
      <c r="AV99" s="7"/>
      <c r="AW99" s="7"/>
      <c r="AX99" s="7"/>
      <c r="AY99" s="7"/>
      <c r="AZ99" s="7"/>
    </row>
    <row r="100" spans="1:52" ht="30" customHeight="1" thickBot="1" x14ac:dyDescent="0.25">
      <c r="A100" s="753"/>
      <c r="B100" s="754"/>
      <c r="C100" s="642"/>
      <c r="D100" s="612"/>
      <c r="E100" s="615"/>
      <c r="F100" s="321">
        <v>1099.9000000000001</v>
      </c>
      <c r="G100" s="321">
        <v>0.1</v>
      </c>
      <c r="H100" s="320">
        <v>-0.3</v>
      </c>
      <c r="I100" s="620"/>
      <c r="J100" s="620"/>
      <c r="K100" s="620"/>
      <c r="L100" s="627"/>
      <c r="M100" s="328"/>
      <c r="N100" s="328"/>
      <c r="O100" s="328"/>
      <c r="P100" s="328"/>
      <c r="Q100" s="328"/>
      <c r="R100" s="328"/>
      <c r="S100" s="392"/>
      <c r="T100" s="394"/>
      <c r="V100" s="268">
        <v>20</v>
      </c>
      <c r="W100" s="379">
        <v>0.8</v>
      </c>
      <c r="X100" s="273">
        <v>2.5</v>
      </c>
      <c r="AA100" s="11"/>
      <c r="AB100" s="11"/>
      <c r="AG100" s="11"/>
      <c r="AH100" s="11"/>
      <c r="AI100" s="11"/>
      <c r="AJ100" s="11"/>
      <c r="AK100" s="11"/>
      <c r="AL100" s="11"/>
      <c r="AM100" s="11"/>
      <c r="AN100" s="11"/>
      <c r="AO100" s="11"/>
      <c r="AP100" s="11"/>
      <c r="AQ100" s="11"/>
      <c r="AR100" s="11"/>
      <c r="AS100" s="11"/>
      <c r="AT100" s="11"/>
      <c r="AU100" s="11"/>
      <c r="AV100" s="7"/>
      <c r="AW100" s="7"/>
      <c r="AX100" s="7"/>
      <c r="AY100" s="7"/>
      <c r="AZ100" s="7"/>
    </row>
    <row r="101" spans="1:52" ht="30" customHeight="1" thickBot="1" x14ac:dyDescent="0.25">
      <c r="A101" s="305"/>
      <c r="B101" s="307"/>
      <c r="C101" s="328"/>
      <c r="D101" s="328"/>
      <c r="E101" s="328"/>
      <c r="F101" s="328"/>
      <c r="G101" s="328"/>
      <c r="H101" s="328"/>
      <c r="I101" s="328"/>
      <c r="J101" s="328"/>
      <c r="K101" s="328"/>
      <c r="L101" s="328"/>
      <c r="M101" s="328"/>
      <c r="N101" s="328"/>
      <c r="O101" s="328"/>
      <c r="P101" s="328"/>
      <c r="Q101" s="328"/>
      <c r="R101" s="328"/>
      <c r="S101" s="392"/>
      <c r="T101" s="394"/>
      <c r="V101" s="268">
        <v>50</v>
      </c>
      <c r="W101" s="379">
        <v>1</v>
      </c>
      <c r="X101" s="277">
        <v>3</v>
      </c>
      <c r="AA101" s="11"/>
      <c r="AB101" s="11"/>
      <c r="AG101" s="11"/>
      <c r="AH101" s="11"/>
      <c r="AI101" s="11"/>
      <c r="AJ101" s="11"/>
      <c r="AK101" s="11"/>
      <c r="AL101" s="11"/>
      <c r="AM101" s="11"/>
      <c r="AN101" s="11"/>
      <c r="AO101" s="11"/>
      <c r="AP101" s="11"/>
      <c r="AQ101" s="11"/>
      <c r="AR101" s="11"/>
      <c r="AS101" s="11"/>
      <c r="AT101" s="11"/>
      <c r="AU101" s="11"/>
      <c r="AV101" s="7"/>
      <c r="AW101" s="7"/>
      <c r="AX101" s="7"/>
      <c r="AY101" s="7"/>
      <c r="AZ101" s="7"/>
    </row>
    <row r="102" spans="1:52" ht="30" customHeight="1" x14ac:dyDescent="0.2">
      <c r="A102" s="769" t="s">
        <v>329</v>
      </c>
      <c r="B102" s="770"/>
      <c r="C102" s="607" t="s">
        <v>354</v>
      </c>
      <c r="D102" s="610" t="s">
        <v>233</v>
      </c>
      <c r="E102" s="639" t="s">
        <v>355</v>
      </c>
      <c r="F102" s="311">
        <v>18.100000000000001</v>
      </c>
      <c r="G102" s="311">
        <v>0.1</v>
      </c>
      <c r="H102" s="312">
        <v>0</v>
      </c>
      <c r="I102" s="616">
        <v>0.2</v>
      </c>
      <c r="J102" s="628">
        <v>1.96</v>
      </c>
      <c r="K102" s="629">
        <v>42580</v>
      </c>
      <c r="L102" s="630" t="s">
        <v>356</v>
      </c>
      <c r="M102" s="328"/>
      <c r="N102" s="328"/>
      <c r="O102" s="422"/>
      <c r="P102" s="423" t="s">
        <v>276</v>
      </c>
      <c r="Q102" s="329" t="s">
        <v>332</v>
      </c>
      <c r="R102" s="329" t="s">
        <v>277</v>
      </c>
      <c r="S102" s="631" t="s">
        <v>333</v>
      </c>
      <c r="T102" s="634" t="s">
        <v>357</v>
      </c>
      <c r="V102" s="268">
        <v>100</v>
      </c>
      <c r="W102" s="379">
        <v>1.6</v>
      </c>
      <c r="X102" s="277">
        <v>5</v>
      </c>
      <c r="AA102" s="11"/>
      <c r="AB102" s="11"/>
      <c r="AG102" s="11"/>
      <c r="AH102" s="11"/>
      <c r="AI102" s="11"/>
      <c r="AJ102" s="11"/>
      <c r="AK102" s="11"/>
      <c r="AL102" s="11"/>
      <c r="AM102" s="11"/>
      <c r="AN102" s="11"/>
      <c r="AO102" s="11"/>
      <c r="AP102" s="11"/>
      <c r="AQ102" s="11"/>
      <c r="AR102" s="11"/>
      <c r="AS102" s="11"/>
      <c r="AT102" s="11"/>
      <c r="AU102" s="11"/>
    </row>
    <row r="103" spans="1:52" ht="30" customHeight="1" x14ac:dyDescent="0.2">
      <c r="A103" s="771"/>
      <c r="B103" s="772"/>
      <c r="C103" s="608"/>
      <c r="D103" s="611"/>
      <c r="E103" s="614"/>
      <c r="F103" s="313">
        <v>20.100000000000001</v>
      </c>
      <c r="G103" s="313">
        <v>0.1</v>
      </c>
      <c r="H103" s="334">
        <v>0</v>
      </c>
      <c r="I103" s="617"/>
      <c r="J103" s="619"/>
      <c r="K103" s="619"/>
      <c r="L103" s="626"/>
      <c r="M103" s="328"/>
      <c r="N103" s="328"/>
      <c r="O103" s="637" t="s">
        <v>279</v>
      </c>
      <c r="P103" s="424">
        <f>I102</f>
        <v>0.2</v>
      </c>
      <c r="Q103" s="315">
        <f>I105</f>
        <v>1.7</v>
      </c>
      <c r="R103" s="315">
        <f>I108</f>
        <v>6.4000000000000001E-2</v>
      </c>
      <c r="S103" s="632"/>
      <c r="T103" s="635"/>
      <c r="U103" s="11"/>
      <c r="V103" s="268">
        <v>200</v>
      </c>
      <c r="W103" s="379">
        <v>1.6</v>
      </c>
      <c r="X103" s="273">
        <v>10</v>
      </c>
      <c r="AA103" s="11"/>
      <c r="AB103" s="11"/>
      <c r="AG103" s="11"/>
      <c r="AH103" s="11"/>
      <c r="AI103" s="11"/>
      <c r="AJ103" s="11"/>
      <c r="AK103" s="11"/>
      <c r="AL103" s="11"/>
      <c r="AM103" s="11"/>
      <c r="AN103" s="11"/>
      <c r="AO103" s="11"/>
      <c r="AP103" s="11"/>
      <c r="AQ103" s="11"/>
      <c r="AR103" s="11"/>
      <c r="AS103" s="11"/>
      <c r="AT103" s="11"/>
      <c r="AU103" s="11"/>
    </row>
    <row r="104" spans="1:52" ht="30" customHeight="1" thickBot="1" x14ac:dyDescent="0.25">
      <c r="A104" s="773"/>
      <c r="B104" s="774"/>
      <c r="C104" s="608"/>
      <c r="D104" s="611"/>
      <c r="E104" s="614"/>
      <c r="F104" s="334">
        <v>22</v>
      </c>
      <c r="G104" s="313">
        <v>0.1</v>
      </c>
      <c r="H104" s="334">
        <v>0</v>
      </c>
      <c r="I104" s="617">
        <v>0.2</v>
      </c>
      <c r="J104" s="619">
        <v>1.96</v>
      </c>
      <c r="K104" s="619">
        <v>42580</v>
      </c>
      <c r="L104" s="626" t="s">
        <v>358</v>
      </c>
      <c r="M104" s="328"/>
      <c r="N104" s="328"/>
      <c r="O104" s="638"/>
      <c r="P104" s="421"/>
      <c r="Q104" s="318"/>
      <c r="R104" s="318"/>
      <c r="S104" s="633"/>
      <c r="T104" s="636"/>
      <c r="U104" s="11"/>
      <c r="V104" s="268">
        <v>200</v>
      </c>
      <c r="W104" s="379">
        <v>1.6</v>
      </c>
      <c r="X104" s="273">
        <v>10</v>
      </c>
      <c r="AA104" s="11"/>
      <c r="AB104" s="11"/>
      <c r="AG104" s="11"/>
      <c r="AH104" s="11"/>
      <c r="AI104" s="11"/>
      <c r="AJ104" s="11"/>
      <c r="AK104" s="11"/>
      <c r="AL104" s="11"/>
      <c r="AM104" s="11"/>
      <c r="AN104" s="11"/>
      <c r="AO104" s="11"/>
      <c r="AP104" s="11"/>
      <c r="AQ104" s="11"/>
      <c r="AR104" s="11"/>
      <c r="AS104" s="11"/>
      <c r="AT104" s="11"/>
      <c r="AU104" s="11"/>
    </row>
    <row r="105" spans="1:52" ht="30" customHeight="1" x14ac:dyDescent="0.2">
      <c r="A105" s="749" t="s">
        <v>336</v>
      </c>
      <c r="B105" s="750"/>
      <c r="C105" s="608"/>
      <c r="D105" s="611"/>
      <c r="E105" s="614"/>
      <c r="F105" s="313">
        <v>41.8</v>
      </c>
      <c r="G105" s="313">
        <v>0.1</v>
      </c>
      <c r="H105" s="313">
        <v>-1.8</v>
      </c>
      <c r="I105" s="618">
        <v>1.7</v>
      </c>
      <c r="J105" s="618">
        <v>1.96</v>
      </c>
      <c r="K105" s="624">
        <v>42586</v>
      </c>
      <c r="L105" s="625" t="s">
        <v>359</v>
      </c>
      <c r="M105" s="328"/>
      <c r="N105" s="328"/>
      <c r="O105" s="328"/>
      <c r="P105" s="328"/>
      <c r="Q105" s="328"/>
      <c r="R105" s="328"/>
      <c r="S105" s="392"/>
      <c r="T105" s="394"/>
      <c r="U105" s="11"/>
      <c r="V105" s="268">
        <v>500</v>
      </c>
      <c r="W105" s="379">
        <v>8</v>
      </c>
      <c r="X105" s="273">
        <v>25</v>
      </c>
      <c r="AA105" s="11"/>
      <c r="AB105" s="11"/>
      <c r="AG105" s="11"/>
      <c r="AH105" s="11"/>
      <c r="AI105" s="11"/>
      <c r="AJ105" s="11"/>
      <c r="AK105" s="11"/>
      <c r="AL105" s="11"/>
      <c r="AM105" s="11"/>
      <c r="AN105" s="11"/>
      <c r="AO105" s="11"/>
      <c r="AP105" s="11"/>
      <c r="AQ105" s="11"/>
      <c r="AR105" s="11"/>
      <c r="AS105" s="11"/>
      <c r="AT105" s="11"/>
      <c r="AU105" s="11"/>
    </row>
    <row r="106" spans="1:52" ht="30" customHeight="1" x14ac:dyDescent="0.2">
      <c r="A106" s="751"/>
      <c r="B106" s="752"/>
      <c r="C106" s="608"/>
      <c r="D106" s="611"/>
      <c r="E106" s="614"/>
      <c r="F106" s="313">
        <v>50.6</v>
      </c>
      <c r="G106" s="313">
        <v>0.1</v>
      </c>
      <c r="H106" s="313">
        <v>-0.6</v>
      </c>
      <c r="I106" s="619">
        <v>1.7</v>
      </c>
      <c r="J106" s="619">
        <v>1.96</v>
      </c>
      <c r="K106" s="619">
        <v>42586</v>
      </c>
      <c r="L106" s="626" t="s">
        <v>360</v>
      </c>
      <c r="M106" s="328"/>
      <c r="N106" s="328"/>
      <c r="O106" s="328"/>
      <c r="P106" s="328"/>
      <c r="Q106" s="328"/>
      <c r="R106" s="328"/>
      <c r="S106" s="392"/>
      <c r="T106" s="394"/>
      <c r="U106" s="11"/>
      <c r="V106" s="283" t="s">
        <v>214</v>
      </c>
      <c r="W106" s="381">
        <v>16</v>
      </c>
      <c r="X106" s="273">
        <v>50</v>
      </c>
      <c r="AA106" s="11"/>
      <c r="AB106" s="11"/>
      <c r="AG106" s="11"/>
      <c r="AH106" s="11"/>
      <c r="AI106" s="11"/>
      <c r="AJ106" s="11"/>
      <c r="AK106" s="11"/>
      <c r="AL106" s="11"/>
      <c r="AM106" s="11"/>
      <c r="AN106" s="11"/>
      <c r="AO106" s="11"/>
      <c r="AP106" s="11"/>
      <c r="AQ106" s="11"/>
      <c r="AR106" s="11"/>
      <c r="AS106" s="11"/>
      <c r="AT106" s="11"/>
      <c r="AU106" s="11"/>
    </row>
    <row r="107" spans="1:52" ht="30" customHeight="1" thickBot="1" x14ac:dyDescent="0.25">
      <c r="A107" s="753"/>
      <c r="B107" s="754"/>
      <c r="C107" s="608"/>
      <c r="D107" s="611"/>
      <c r="E107" s="614"/>
      <c r="F107" s="313">
        <v>59.4</v>
      </c>
      <c r="G107" s="313">
        <v>0.1</v>
      </c>
      <c r="H107" s="313">
        <v>0.6</v>
      </c>
      <c r="I107" s="619"/>
      <c r="J107" s="619"/>
      <c r="K107" s="619"/>
      <c r="L107" s="626"/>
      <c r="M107" s="328"/>
      <c r="N107" s="328"/>
      <c r="O107" s="328"/>
      <c r="P107" s="328"/>
      <c r="Q107" s="328"/>
      <c r="R107" s="328"/>
      <c r="S107" s="392"/>
      <c r="T107" s="394"/>
      <c r="U107" s="11"/>
      <c r="V107" s="283" t="s">
        <v>215</v>
      </c>
      <c r="W107" s="381">
        <v>30</v>
      </c>
      <c r="X107" s="273">
        <v>100</v>
      </c>
      <c r="AA107" s="11"/>
      <c r="AB107" s="11"/>
      <c r="AG107" s="11"/>
      <c r="AH107" s="11"/>
      <c r="AI107" s="11"/>
      <c r="AJ107" s="11"/>
      <c r="AK107" s="11"/>
      <c r="AL107" s="11"/>
      <c r="AM107" s="11"/>
      <c r="AN107" s="11"/>
      <c r="AO107" s="11"/>
      <c r="AP107" s="11"/>
      <c r="AQ107" s="11"/>
      <c r="AR107" s="11"/>
      <c r="AS107" s="11"/>
      <c r="AT107" s="11"/>
      <c r="AU107" s="11"/>
    </row>
    <row r="108" spans="1:52" ht="30" customHeight="1" x14ac:dyDescent="0.2">
      <c r="A108" s="749" t="s">
        <v>338</v>
      </c>
      <c r="B108" s="750"/>
      <c r="C108" s="608"/>
      <c r="D108" s="611"/>
      <c r="E108" s="614"/>
      <c r="F108" s="313">
        <v>397.9</v>
      </c>
      <c r="G108" s="313">
        <v>0.1</v>
      </c>
      <c r="H108" s="313">
        <v>-1.3</v>
      </c>
      <c r="I108" s="618">
        <v>6.4000000000000001E-2</v>
      </c>
      <c r="J108" s="621">
        <v>2</v>
      </c>
      <c r="K108" s="624">
        <v>42625</v>
      </c>
      <c r="L108" s="625" t="s">
        <v>361</v>
      </c>
      <c r="M108" s="328"/>
      <c r="N108" s="328"/>
      <c r="O108" s="328"/>
      <c r="P108" s="328"/>
      <c r="Q108" s="328"/>
      <c r="R108" s="328"/>
      <c r="S108" s="392"/>
      <c r="T108" s="389"/>
      <c r="U108" s="11"/>
      <c r="V108" s="283" t="s">
        <v>215</v>
      </c>
      <c r="W108" s="381">
        <v>30</v>
      </c>
      <c r="X108" s="273">
        <v>100</v>
      </c>
      <c r="AA108" s="11"/>
      <c r="AB108" s="11"/>
      <c r="AG108" s="11"/>
      <c r="AH108" s="11"/>
      <c r="AI108" s="11"/>
      <c r="AJ108" s="11"/>
      <c r="AK108" s="11"/>
      <c r="AL108" s="11"/>
      <c r="AM108" s="11"/>
      <c r="AN108" s="11"/>
      <c r="AO108" s="11"/>
      <c r="AP108" s="11"/>
      <c r="AQ108" s="11"/>
      <c r="AR108" s="11"/>
      <c r="AS108" s="11"/>
      <c r="AT108" s="11"/>
      <c r="AU108" s="11"/>
    </row>
    <row r="109" spans="1:52" ht="35.1" customHeight="1" x14ac:dyDescent="0.2">
      <c r="A109" s="751"/>
      <c r="B109" s="752"/>
      <c r="C109" s="608"/>
      <c r="D109" s="611"/>
      <c r="E109" s="614"/>
      <c r="F109" s="313">
        <v>753.2</v>
      </c>
      <c r="G109" s="313">
        <v>0.1</v>
      </c>
      <c r="H109" s="344">
        <v>-0.64100000000000001</v>
      </c>
      <c r="I109" s="619">
        <v>6.4000000000000001E-2</v>
      </c>
      <c r="J109" s="622">
        <v>2</v>
      </c>
      <c r="K109" s="619">
        <v>42625</v>
      </c>
      <c r="L109" s="626" t="s">
        <v>362</v>
      </c>
      <c r="M109" s="328"/>
      <c r="N109" s="328"/>
      <c r="O109" s="328"/>
      <c r="P109" s="328"/>
      <c r="Q109" s="328"/>
      <c r="R109" s="328"/>
      <c r="S109" s="392"/>
      <c r="T109" s="389"/>
      <c r="U109" s="11"/>
      <c r="V109" s="283" t="s">
        <v>216</v>
      </c>
      <c r="W109" s="381">
        <v>80</v>
      </c>
      <c r="X109" s="273">
        <v>250</v>
      </c>
      <c r="AA109" s="11"/>
      <c r="AB109" s="11"/>
      <c r="AG109" s="11"/>
      <c r="AH109" s="11"/>
      <c r="AI109" s="11"/>
      <c r="AJ109" s="11"/>
      <c r="AK109" s="11"/>
      <c r="AL109" s="11"/>
      <c r="AM109" s="11"/>
      <c r="AN109" s="11"/>
      <c r="AO109" s="11"/>
      <c r="AP109" s="11"/>
      <c r="AQ109" s="11"/>
      <c r="AR109" s="11"/>
      <c r="AS109" s="11"/>
      <c r="AT109" s="11"/>
      <c r="AU109" s="11"/>
    </row>
    <row r="110" spans="1:52" ht="35.1" customHeight="1" thickBot="1" x14ac:dyDescent="0.25">
      <c r="A110" s="753"/>
      <c r="B110" s="754"/>
      <c r="C110" s="609"/>
      <c r="D110" s="612"/>
      <c r="E110" s="615"/>
      <c r="F110" s="321">
        <v>1099.3</v>
      </c>
      <c r="G110" s="321">
        <v>0.1</v>
      </c>
      <c r="H110" s="321">
        <v>-0.06</v>
      </c>
      <c r="I110" s="620"/>
      <c r="J110" s="623"/>
      <c r="K110" s="620"/>
      <c r="L110" s="627"/>
      <c r="M110" s="328"/>
      <c r="N110" s="328"/>
      <c r="O110" s="328"/>
      <c r="P110" s="328"/>
      <c r="Q110" s="328"/>
      <c r="R110" s="328"/>
      <c r="S110" s="392"/>
      <c r="T110" s="389"/>
      <c r="U110" s="11"/>
      <c r="V110" s="283" t="s">
        <v>217</v>
      </c>
      <c r="W110" s="382">
        <v>0.16</v>
      </c>
      <c r="X110" s="273">
        <v>500</v>
      </c>
      <c r="AA110" s="11"/>
      <c r="AB110" s="11"/>
      <c r="AG110" s="11"/>
      <c r="AH110" s="11"/>
      <c r="AI110" s="11"/>
      <c r="AJ110" s="11"/>
      <c r="AK110" s="11"/>
      <c r="AL110" s="11"/>
      <c r="AM110" s="11"/>
      <c r="AN110" s="11"/>
      <c r="AO110" s="11"/>
      <c r="AP110" s="11"/>
      <c r="AQ110" s="11"/>
      <c r="AR110" s="11"/>
      <c r="AS110" s="11"/>
      <c r="AT110" s="11"/>
      <c r="AU110" s="11"/>
    </row>
    <row r="111" spans="1:52" ht="30" customHeight="1" thickBot="1" x14ac:dyDescent="0.25">
      <c r="A111" s="345"/>
      <c r="B111" s="328"/>
      <c r="C111" s="328"/>
      <c r="D111" s="328"/>
      <c r="E111" s="328"/>
      <c r="F111" s="328"/>
      <c r="G111" s="328"/>
      <c r="H111" s="328"/>
      <c r="I111" s="328"/>
      <c r="J111" s="328"/>
      <c r="K111" s="328"/>
      <c r="L111" s="328"/>
      <c r="M111" s="328"/>
      <c r="N111" s="328"/>
      <c r="O111" s="328"/>
      <c r="P111" s="328"/>
      <c r="Q111" s="328"/>
      <c r="R111" s="328"/>
      <c r="S111" s="392"/>
      <c r="T111" s="389"/>
      <c r="V111" s="286" t="s">
        <v>253</v>
      </c>
      <c r="W111" s="398">
        <v>0.3</v>
      </c>
      <c r="X111" s="38">
        <v>1000</v>
      </c>
    </row>
    <row r="112" spans="1:52" ht="30" customHeight="1" x14ac:dyDescent="0.2">
      <c r="A112" s="769" t="s">
        <v>329</v>
      </c>
      <c r="B112" s="770"/>
      <c r="C112" s="607" t="s">
        <v>363</v>
      </c>
      <c r="D112" s="610" t="s">
        <v>233</v>
      </c>
      <c r="E112" s="613" t="s">
        <v>364</v>
      </c>
      <c r="F112" s="311">
        <v>18.2</v>
      </c>
      <c r="G112" s="311">
        <v>0.1</v>
      </c>
      <c r="H112" s="311">
        <v>0</v>
      </c>
      <c r="I112" s="616">
        <v>0.2</v>
      </c>
      <c r="J112" s="628">
        <v>1.96</v>
      </c>
      <c r="K112" s="629">
        <v>42586</v>
      </c>
      <c r="L112" s="630" t="s">
        <v>365</v>
      </c>
      <c r="M112" s="328"/>
      <c r="N112" s="328"/>
      <c r="O112" s="422"/>
      <c r="P112" s="423" t="s">
        <v>276</v>
      </c>
      <c r="Q112" s="329" t="s">
        <v>332</v>
      </c>
      <c r="R112" s="329" t="s">
        <v>277</v>
      </c>
      <c r="S112" s="631" t="s">
        <v>366</v>
      </c>
      <c r="T112" s="634" t="s">
        <v>367</v>
      </c>
    </row>
    <row r="113" spans="1:20" ht="30" customHeight="1" x14ac:dyDescent="0.2">
      <c r="A113" s="771"/>
      <c r="B113" s="772"/>
      <c r="C113" s="608"/>
      <c r="D113" s="611"/>
      <c r="E113" s="614"/>
      <c r="F113" s="334">
        <v>20</v>
      </c>
      <c r="G113" s="313">
        <v>0.1</v>
      </c>
      <c r="H113" s="313">
        <v>0.1</v>
      </c>
      <c r="I113" s="617"/>
      <c r="J113" s="619"/>
      <c r="K113" s="619">
        <v>42586</v>
      </c>
      <c r="L113" s="626" t="s">
        <v>368</v>
      </c>
      <c r="M113" s="328"/>
      <c r="N113" s="328"/>
      <c r="O113" s="637" t="s">
        <v>280</v>
      </c>
      <c r="P113" s="424">
        <f>I112</f>
        <v>0.2</v>
      </c>
      <c r="Q113" s="315">
        <f>I115</f>
        <v>1.7</v>
      </c>
      <c r="R113" s="315">
        <f>I118</f>
        <v>6.4000000000000001E-2</v>
      </c>
      <c r="S113" s="632"/>
      <c r="T113" s="635"/>
    </row>
    <row r="114" spans="1:20" ht="30" customHeight="1" thickBot="1" x14ac:dyDescent="0.25">
      <c r="A114" s="773"/>
      <c r="B114" s="774"/>
      <c r="C114" s="608"/>
      <c r="D114" s="611"/>
      <c r="E114" s="614"/>
      <c r="F114" s="334">
        <v>22</v>
      </c>
      <c r="G114" s="313">
        <v>0.1</v>
      </c>
      <c r="H114" s="334">
        <v>0</v>
      </c>
      <c r="I114" s="617"/>
      <c r="J114" s="619"/>
      <c r="K114" s="619">
        <v>42625</v>
      </c>
      <c r="L114" s="626" t="s">
        <v>369</v>
      </c>
      <c r="M114" s="328"/>
      <c r="N114" s="328"/>
      <c r="O114" s="638"/>
      <c r="P114" s="421"/>
      <c r="Q114" s="318"/>
      <c r="R114" s="318"/>
      <c r="S114" s="633"/>
      <c r="T114" s="636"/>
    </row>
    <row r="115" spans="1:20" ht="30" customHeight="1" x14ac:dyDescent="0.2">
      <c r="A115" s="749" t="s">
        <v>336</v>
      </c>
      <c r="B115" s="750"/>
      <c r="C115" s="608"/>
      <c r="D115" s="611"/>
      <c r="E115" s="614"/>
      <c r="F115" s="313">
        <v>41.8</v>
      </c>
      <c r="G115" s="313">
        <v>0.1</v>
      </c>
      <c r="H115" s="313">
        <v>-1.8</v>
      </c>
      <c r="I115" s="618">
        <v>1.7</v>
      </c>
      <c r="J115" s="618">
        <v>1.96</v>
      </c>
      <c r="K115" s="624">
        <v>42586</v>
      </c>
      <c r="L115" s="625" t="s">
        <v>370</v>
      </c>
      <c r="M115" s="328"/>
      <c r="N115" s="328"/>
      <c r="O115" s="328"/>
      <c r="P115" s="328"/>
      <c r="Q115" s="328"/>
      <c r="R115" s="328"/>
      <c r="S115" s="392"/>
      <c r="T115" s="389"/>
    </row>
    <row r="116" spans="1:20" ht="30" customHeight="1" x14ac:dyDescent="0.2">
      <c r="A116" s="751"/>
      <c r="B116" s="752"/>
      <c r="C116" s="608"/>
      <c r="D116" s="611"/>
      <c r="E116" s="614"/>
      <c r="F116" s="313">
        <v>50.5</v>
      </c>
      <c r="G116" s="313">
        <v>0.1</v>
      </c>
      <c r="H116" s="313">
        <v>-0.5</v>
      </c>
      <c r="I116" s="619"/>
      <c r="J116" s="619"/>
      <c r="K116" s="619">
        <v>42586</v>
      </c>
      <c r="L116" s="626" t="s">
        <v>368</v>
      </c>
      <c r="M116" s="328"/>
      <c r="N116" s="328"/>
      <c r="O116" s="328"/>
      <c r="P116" s="328"/>
      <c r="Q116" s="328"/>
      <c r="R116" s="328"/>
      <c r="S116" s="392"/>
      <c r="T116" s="389"/>
    </row>
    <row r="117" spans="1:20" ht="30" customHeight="1" thickBot="1" x14ac:dyDescent="0.25">
      <c r="A117" s="753"/>
      <c r="B117" s="754"/>
      <c r="C117" s="608"/>
      <c r="D117" s="611"/>
      <c r="E117" s="614"/>
      <c r="F117" s="313">
        <v>59.3</v>
      </c>
      <c r="G117" s="313">
        <v>0.1</v>
      </c>
      <c r="H117" s="313">
        <v>0.7</v>
      </c>
      <c r="I117" s="619"/>
      <c r="J117" s="619"/>
      <c r="K117" s="619">
        <v>42625</v>
      </c>
      <c r="L117" s="626" t="s">
        <v>369</v>
      </c>
      <c r="M117" s="328"/>
      <c r="N117" s="328"/>
      <c r="O117" s="328"/>
      <c r="P117" s="328"/>
      <c r="Q117" s="328"/>
      <c r="R117" s="328"/>
      <c r="S117" s="392"/>
      <c r="T117" s="389"/>
    </row>
    <row r="118" spans="1:20" ht="30" customHeight="1" x14ac:dyDescent="0.2">
      <c r="A118" s="749" t="s">
        <v>338</v>
      </c>
      <c r="B118" s="750"/>
      <c r="C118" s="608"/>
      <c r="D118" s="611"/>
      <c r="E118" s="614"/>
      <c r="F118" s="334">
        <v>397.9</v>
      </c>
      <c r="G118" s="313">
        <v>0.1</v>
      </c>
      <c r="H118" s="313">
        <v>-1.34</v>
      </c>
      <c r="I118" s="618">
        <v>6.4000000000000001E-2</v>
      </c>
      <c r="J118" s="621">
        <v>1.96</v>
      </c>
      <c r="K118" s="624">
        <v>42625</v>
      </c>
      <c r="L118" s="625" t="s">
        <v>371</v>
      </c>
      <c r="M118" s="328"/>
      <c r="N118" s="328"/>
      <c r="O118" s="328"/>
      <c r="P118" s="392"/>
      <c r="Q118" s="392"/>
      <c r="R118" s="392"/>
      <c r="S118" s="392"/>
      <c r="T118" s="389"/>
    </row>
    <row r="119" spans="1:20" ht="30" customHeight="1" x14ac:dyDescent="0.2">
      <c r="A119" s="751"/>
      <c r="B119" s="752"/>
      <c r="C119" s="608"/>
      <c r="D119" s="611"/>
      <c r="E119" s="614"/>
      <c r="F119" s="313">
        <v>753.2</v>
      </c>
      <c r="G119" s="313">
        <v>0.1</v>
      </c>
      <c r="H119" s="344">
        <v>-0.64100000000000001</v>
      </c>
      <c r="I119" s="619">
        <v>1.7</v>
      </c>
      <c r="J119" s="622">
        <v>1.96</v>
      </c>
      <c r="K119" s="619">
        <v>42586</v>
      </c>
      <c r="L119" s="626" t="s">
        <v>368</v>
      </c>
      <c r="M119" s="328"/>
      <c r="N119" s="328"/>
      <c r="O119" s="328"/>
      <c r="P119" s="392"/>
      <c r="Q119" s="392"/>
      <c r="R119" s="392"/>
      <c r="S119" s="392"/>
      <c r="T119" s="389"/>
    </row>
    <row r="120" spans="1:20" ht="30" customHeight="1" thickBot="1" x14ac:dyDescent="0.25">
      <c r="A120" s="753"/>
      <c r="B120" s="754"/>
      <c r="C120" s="609"/>
      <c r="D120" s="612"/>
      <c r="E120" s="615"/>
      <c r="F120" s="321">
        <v>1099.2</v>
      </c>
      <c r="G120" s="321">
        <v>0.1</v>
      </c>
      <c r="H120" s="321">
        <v>-0.54</v>
      </c>
      <c r="I120" s="620">
        <v>6.4000000000000001E-2</v>
      </c>
      <c r="J120" s="623">
        <v>2</v>
      </c>
      <c r="K120" s="620">
        <v>42625</v>
      </c>
      <c r="L120" s="627" t="s">
        <v>369</v>
      </c>
      <c r="M120" s="328"/>
      <c r="N120" s="328"/>
      <c r="O120" s="328"/>
      <c r="P120" s="392"/>
      <c r="Q120" s="392"/>
      <c r="R120" s="392"/>
      <c r="S120" s="392"/>
      <c r="T120" s="389"/>
    </row>
    <row r="121" spans="1:20" ht="30" customHeight="1" x14ac:dyDescent="0.2">
      <c r="A121" s="345"/>
      <c r="B121" s="328"/>
      <c r="C121" s="328"/>
      <c r="D121" s="328"/>
      <c r="E121" s="328"/>
      <c r="F121" s="328"/>
      <c r="G121" s="328"/>
      <c r="H121" s="328"/>
      <c r="I121" s="328"/>
      <c r="J121" s="328"/>
      <c r="K121" s="328"/>
      <c r="L121" s="328"/>
      <c r="M121" s="328"/>
      <c r="N121" s="328"/>
      <c r="O121" s="392"/>
      <c r="P121" s="392"/>
      <c r="Q121" s="392"/>
      <c r="R121" s="392"/>
      <c r="S121" s="392"/>
      <c r="T121" s="390"/>
    </row>
    <row r="122" spans="1:20" ht="30" customHeight="1" x14ac:dyDescent="0.25">
      <c r="A122" s="59"/>
      <c r="B122" s="7"/>
      <c r="C122" s="7"/>
      <c r="D122" s="7"/>
      <c r="E122" s="7"/>
      <c r="F122" s="7"/>
      <c r="G122" s="7"/>
      <c r="H122" s="7"/>
      <c r="I122" s="7"/>
      <c r="J122" s="7"/>
      <c r="K122" s="7"/>
      <c r="L122" s="7"/>
      <c r="M122" s="7"/>
      <c r="N122" s="7"/>
      <c r="O122" s="7"/>
      <c r="P122" s="7"/>
      <c r="Q122" s="7"/>
      <c r="R122" s="7"/>
      <c r="S122" s="7"/>
      <c r="T122" s="60"/>
    </row>
    <row r="123" spans="1:20" ht="30" customHeight="1" x14ac:dyDescent="0.25">
      <c r="A123" s="59"/>
      <c r="B123" s="7"/>
      <c r="C123" s="7"/>
      <c r="D123" s="7"/>
      <c r="E123" s="7"/>
      <c r="F123" s="7"/>
      <c r="G123" s="7"/>
      <c r="H123" s="7"/>
      <c r="I123" s="7"/>
      <c r="J123" s="7"/>
      <c r="K123" s="7"/>
      <c r="L123" s="7"/>
      <c r="M123" s="7"/>
      <c r="N123" s="7"/>
      <c r="O123" s="7"/>
      <c r="P123" s="7"/>
      <c r="Q123" s="7"/>
      <c r="R123" s="7"/>
      <c r="S123" s="7"/>
      <c r="T123" s="60"/>
    </row>
    <row r="124" spans="1:20" ht="30" customHeight="1" thickBot="1" x14ac:dyDescent="0.3">
      <c r="A124" s="395"/>
      <c r="B124" s="396"/>
      <c r="C124" s="396"/>
      <c r="D124" s="396"/>
      <c r="E124" s="396"/>
      <c r="F124" s="396"/>
      <c r="G124" s="396"/>
      <c r="H124" s="396"/>
      <c r="I124" s="396"/>
      <c r="J124" s="396"/>
      <c r="K124" s="396"/>
      <c r="L124" s="396"/>
      <c r="M124" s="396"/>
      <c r="N124" s="396"/>
      <c r="O124" s="396"/>
      <c r="P124" s="396"/>
      <c r="Q124" s="396"/>
      <c r="R124" s="396"/>
      <c r="S124" s="396"/>
      <c r="T124" s="397"/>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5"/>
      <c r="BJ190" s="35"/>
      <c r="BK190" s="35"/>
      <c r="BL190" s="35"/>
    </row>
    <row r="191" spans="61:64" ht="35.1" customHeight="1" x14ac:dyDescent="0.25">
      <c r="BI191" s="35"/>
      <c r="BJ191" s="35"/>
      <c r="BK191" s="35"/>
      <c r="BL191" s="35"/>
    </row>
    <row r="192" spans="61:64" ht="35.1" customHeight="1" x14ac:dyDescent="0.25">
      <c r="BI192" s="35"/>
      <c r="BJ192" s="35"/>
      <c r="BK192" s="35"/>
      <c r="BL192" s="35"/>
    </row>
    <row r="193" spans="61:64" ht="35.1" customHeight="1" x14ac:dyDescent="0.25">
      <c r="BI193" s="35"/>
      <c r="BJ193" s="35"/>
      <c r="BK193" s="35"/>
      <c r="BL193" s="35"/>
    </row>
  </sheetData>
  <sheetProtection algorithmName="SHA-512" hashValue="Tb5DFTItUmXKpDuo2MM2Gli1/iAhltTFkgw/X6gA5Kiz6Fc9MHkRWemKMCME32LrmQGJHbn7C8jWsUGRHUOrtw==" saltValue="ooZRxuiNWYhmsVMdPhZVCQ==" spinCount="100000" sheet="1" objects="1" scenarios="1"/>
  <mergeCells count="175">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B2:J3"/>
    <mergeCell ref="B4:B5"/>
    <mergeCell ref="C4:C5"/>
    <mergeCell ref="D4:D5"/>
    <mergeCell ref="E4:E5"/>
    <mergeCell ref="F4:F5"/>
    <mergeCell ref="G4:G5"/>
    <mergeCell ref="H4:H5"/>
    <mergeCell ref="I4:I5"/>
    <mergeCell ref="J4:J5"/>
    <mergeCell ref="V64:Z65"/>
    <mergeCell ref="B32:J33"/>
    <mergeCell ref="B34:B35"/>
    <mergeCell ref="C34:C35"/>
    <mergeCell ref="D34:D35"/>
    <mergeCell ref="E34:E35"/>
    <mergeCell ref="F34:F35"/>
    <mergeCell ref="G34:G35"/>
    <mergeCell ref="H34:H35"/>
    <mergeCell ref="I34:I35"/>
    <mergeCell ref="J34:J35"/>
    <mergeCell ref="K34:K35"/>
    <mergeCell ref="D70:D78"/>
    <mergeCell ref="E70:E78"/>
    <mergeCell ref="I70:I72"/>
    <mergeCell ref="J70:J72"/>
    <mergeCell ref="K70:K72"/>
    <mergeCell ref="I73:I75"/>
    <mergeCell ref="J73:J75"/>
    <mergeCell ref="I76:I78"/>
    <mergeCell ref="J76:J78"/>
    <mergeCell ref="K76:K78"/>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112:S114"/>
    <mergeCell ref="T112:T114"/>
    <mergeCell ref="O113:O114"/>
    <mergeCell ref="J102:J104"/>
    <mergeCell ref="K102:K104"/>
    <mergeCell ref="L102:L104"/>
    <mergeCell ref="S102:S104"/>
    <mergeCell ref="T102:T104"/>
    <mergeCell ref="O103:O104"/>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sheetPr>
  <dimension ref="A1:J128"/>
  <sheetViews>
    <sheetView showGridLines="0" view="pageBreakPreview" zoomScaleNormal="100" zoomScaleSheetLayoutView="100" workbookViewId="0">
      <selection activeCell="H14" sqref="D14:J15"/>
    </sheetView>
  </sheetViews>
  <sheetFormatPr baseColWidth="10" defaultRowHeight="15.75" x14ac:dyDescent="0.25"/>
  <cols>
    <col min="1" max="1" width="5.7109375" style="1" customWidth="1"/>
    <col min="2" max="2" width="11.7109375" style="1" customWidth="1"/>
    <col min="3" max="3" width="12.28515625" style="1" customWidth="1"/>
    <col min="4" max="4" width="9.140625" style="1" customWidth="1"/>
    <col min="5" max="5" width="10.42578125" style="1" customWidth="1"/>
    <col min="6" max="6" width="8.7109375" style="1" customWidth="1"/>
    <col min="7" max="7" width="9.140625" style="1" customWidth="1"/>
    <col min="8" max="9" width="8.5703125" style="1" customWidth="1"/>
    <col min="10" max="10" width="8.7109375" style="1" customWidth="1"/>
    <col min="11" max="16384" width="11.42578125" style="1"/>
  </cols>
  <sheetData>
    <row r="1" spans="1:10" ht="65.099999999999994" customHeight="1" x14ac:dyDescent="0.25">
      <c r="A1" s="818"/>
      <c r="B1" s="818"/>
      <c r="C1" s="818"/>
      <c r="D1" s="818"/>
      <c r="E1" s="818"/>
      <c r="F1" s="818"/>
      <c r="G1" s="818"/>
      <c r="H1" s="818"/>
      <c r="I1" s="818"/>
      <c r="J1" s="818"/>
    </row>
    <row r="2" spans="1:10" ht="20.100000000000001" customHeight="1" x14ac:dyDescent="0.3">
      <c r="A2" s="777" t="s">
        <v>12</v>
      </c>
      <c r="B2" s="777"/>
      <c r="C2" s="777"/>
      <c r="D2" s="205"/>
      <c r="E2" s="205"/>
      <c r="F2" s="205"/>
      <c r="G2" s="195"/>
      <c r="H2" s="779" t="s">
        <v>35</v>
      </c>
      <c r="I2" s="779"/>
      <c r="J2" s="206">
        <f>'DATOS 1'!J7</f>
        <v>0</v>
      </c>
    </row>
    <row r="3" spans="1:10" ht="15" customHeight="1" x14ac:dyDescent="0.25">
      <c r="A3" s="204"/>
      <c r="B3" s="205"/>
      <c r="C3" s="205"/>
      <c r="D3" s="205"/>
      <c r="E3" s="205"/>
      <c r="F3" s="205"/>
      <c r="G3" s="195"/>
      <c r="H3" s="195"/>
      <c r="I3" s="195"/>
      <c r="J3" s="195"/>
    </row>
    <row r="4" spans="1:10" ht="18" customHeight="1" x14ac:dyDescent="0.25">
      <c r="A4" s="780" t="s">
        <v>83</v>
      </c>
      <c r="B4" s="780"/>
      <c r="C4" s="195"/>
      <c r="D4" s="822">
        <f>'DATOS 1'!E7</f>
        <v>0</v>
      </c>
      <c r="E4" s="822"/>
      <c r="F4" s="822"/>
      <c r="G4" s="822"/>
      <c r="H4" s="195"/>
      <c r="I4" s="195"/>
      <c r="J4" s="195"/>
    </row>
    <row r="5" spans="1:10" ht="18" customHeight="1" x14ac:dyDescent="0.25">
      <c r="A5" s="780" t="s">
        <v>13</v>
      </c>
      <c r="B5" s="780"/>
      <c r="C5" s="207"/>
      <c r="D5" s="822">
        <f>'DATOS 1'!F7</f>
        <v>0</v>
      </c>
      <c r="E5" s="822"/>
      <c r="F5" s="822"/>
      <c r="G5" s="822"/>
      <c r="H5" s="822"/>
      <c r="I5" s="822"/>
      <c r="J5" s="195"/>
    </row>
    <row r="6" spans="1:10" ht="18" customHeight="1" x14ac:dyDescent="0.25">
      <c r="A6" s="780" t="s">
        <v>14</v>
      </c>
      <c r="B6" s="780"/>
      <c r="C6" s="195"/>
      <c r="D6" s="822">
        <f>'DATOS 1'!C7</f>
        <v>0</v>
      </c>
      <c r="E6" s="822"/>
      <c r="F6" s="822"/>
      <c r="G6" s="822"/>
      <c r="H6" s="195"/>
      <c r="I6" s="195"/>
      <c r="J6" s="195"/>
    </row>
    <row r="7" spans="1:10" ht="15" customHeight="1" x14ac:dyDescent="0.25">
      <c r="A7" s="208"/>
      <c r="B7" s="208"/>
      <c r="C7" s="195"/>
      <c r="D7" s="208"/>
      <c r="E7" s="208"/>
      <c r="F7" s="205"/>
      <c r="G7" s="195"/>
      <c r="H7" s="195"/>
      <c r="I7" s="195"/>
      <c r="J7" s="195"/>
    </row>
    <row r="8" spans="1:10" ht="20.100000000000001" customHeight="1" x14ac:dyDescent="0.25">
      <c r="A8" s="780" t="s">
        <v>15</v>
      </c>
      <c r="B8" s="780"/>
      <c r="C8" s="780"/>
      <c r="D8" s="781" t="e">
        <f>'1 g'!B4</f>
        <v>#N/A</v>
      </c>
      <c r="E8" s="781"/>
      <c r="F8" s="782" t="s">
        <v>17</v>
      </c>
      <c r="G8" s="782"/>
      <c r="H8" s="778" t="e">
        <f>#REF!</f>
        <v>#REF!</v>
      </c>
      <c r="I8" s="778"/>
      <c r="J8" s="195"/>
    </row>
    <row r="9" spans="1:10" ht="12" customHeight="1" x14ac:dyDescent="0.25">
      <c r="A9" s="205"/>
      <c r="B9" s="205"/>
      <c r="C9" s="205"/>
      <c r="D9" s="205"/>
      <c r="E9" s="205"/>
      <c r="F9" s="205"/>
      <c r="G9" s="195"/>
      <c r="H9" s="195"/>
      <c r="I9" s="195"/>
      <c r="J9" s="195"/>
    </row>
    <row r="10" spans="1:10" ht="20.100000000000001" customHeight="1" x14ac:dyDescent="0.25">
      <c r="A10" s="777" t="s">
        <v>84</v>
      </c>
      <c r="B10" s="777"/>
      <c r="C10" s="777"/>
      <c r="D10" s="777"/>
      <c r="E10" s="777"/>
      <c r="F10" s="205"/>
      <c r="G10" s="195"/>
      <c r="H10" s="195"/>
      <c r="I10" s="195"/>
      <c r="J10" s="195"/>
    </row>
    <row r="11" spans="1:10" ht="15" customHeight="1" x14ac:dyDescent="0.25">
      <c r="A11" s="209"/>
      <c r="B11" s="209"/>
      <c r="C11" s="209"/>
      <c r="D11" s="209"/>
      <c r="E11" s="209"/>
      <c r="F11" s="205"/>
      <c r="G11" s="195"/>
      <c r="H11" s="195"/>
      <c r="I11" s="195"/>
      <c r="J11" s="195"/>
    </row>
    <row r="12" spans="1:10" ht="18" customHeight="1" x14ac:dyDescent="0.25">
      <c r="A12" s="780" t="s">
        <v>209</v>
      </c>
      <c r="B12" s="780"/>
      <c r="C12" s="780"/>
      <c r="D12" s="784" t="s">
        <v>327</v>
      </c>
      <c r="E12" s="784"/>
      <c r="F12" s="205"/>
      <c r="G12" s="205"/>
      <c r="H12" s="210"/>
      <c r="I12" s="210"/>
      <c r="J12" s="195"/>
    </row>
    <row r="13" spans="1:10" ht="18" customHeight="1" x14ac:dyDescent="0.25">
      <c r="A13" s="780" t="s">
        <v>21</v>
      </c>
      <c r="B13" s="780"/>
      <c r="C13" s="780"/>
      <c r="D13" s="790">
        <f>'DATOS 1'!D37</f>
        <v>0</v>
      </c>
      <c r="E13" s="790"/>
      <c r="F13" s="790"/>
      <c r="G13" s="790"/>
      <c r="H13" s="195"/>
      <c r="I13" s="195"/>
      <c r="J13" s="195"/>
    </row>
    <row r="14" spans="1:10" ht="18" customHeight="1" x14ac:dyDescent="0.25">
      <c r="A14" s="780" t="s">
        <v>16</v>
      </c>
      <c r="B14" s="780"/>
      <c r="C14" s="780"/>
      <c r="D14" s="783">
        <f>'DATOS 1'!E37</f>
        <v>0</v>
      </c>
      <c r="E14" s="783"/>
      <c r="F14" s="783"/>
      <c r="G14" s="783"/>
      <c r="H14" s="195"/>
      <c r="I14" s="195"/>
      <c r="J14" s="195"/>
    </row>
    <row r="15" spans="1:10" ht="39.75" customHeight="1" x14ac:dyDescent="0.25">
      <c r="A15" s="780" t="s">
        <v>22</v>
      </c>
      <c r="B15" s="780"/>
      <c r="C15" s="780"/>
      <c r="D15" s="791"/>
      <c r="E15" s="791"/>
      <c r="F15" s="791"/>
      <c r="G15" s="791"/>
      <c r="H15" s="791"/>
      <c r="I15" s="791"/>
      <c r="J15" s="791"/>
    </row>
    <row r="16" spans="1:10" ht="18" customHeight="1" x14ac:dyDescent="0.25">
      <c r="A16" s="780" t="s">
        <v>23</v>
      </c>
      <c r="B16" s="780"/>
      <c r="C16" s="780"/>
      <c r="D16" s="789">
        <f>'DATOS 1'!C37</f>
        <v>0</v>
      </c>
      <c r="E16" s="790"/>
      <c r="F16" s="790"/>
      <c r="G16" s="790"/>
      <c r="H16" s="195"/>
      <c r="I16" s="195"/>
      <c r="J16" s="195"/>
    </row>
    <row r="17" spans="1:10" ht="15" customHeight="1" x14ac:dyDescent="0.25">
      <c r="A17" s="208"/>
      <c r="B17" s="208"/>
      <c r="C17" s="208"/>
      <c r="D17" s="204"/>
      <c r="E17" s="204"/>
      <c r="F17" s="204"/>
      <c r="G17" s="204"/>
      <c r="H17" s="195"/>
      <c r="I17" s="195"/>
      <c r="J17" s="195"/>
    </row>
    <row r="18" spans="1:10" ht="20.100000000000001" customHeight="1" x14ac:dyDescent="0.25">
      <c r="A18" s="780" t="s">
        <v>24</v>
      </c>
      <c r="B18" s="780"/>
      <c r="C18" s="780"/>
      <c r="D18" s="780"/>
      <c r="E18" s="780"/>
      <c r="F18" s="501" t="s">
        <v>317</v>
      </c>
      <c r="G18" s="195"/>
      <c r="H18" s="195"/>
      <c r="I18" s="195"/>
      <c r="J18" s="195"/>
    </row>
    <row r="19" spans="1:10" ht="15" customHeight="1" x14ac:dyDescent="0.25">
      <c r="A19" s="208"/>
      <c r="B19" s="208"/>
      <c r="C19" s="208"/>
      <c r="D19" s="208"/>
      <c r="E19" s="208"/>
      <c r="F19" s="208"/>
      <c r="G19" s="205"/>
      <c r="H19" s="195"/>
      <c r="I19" s="195"/>
      <c r="J19" s="195"/>
    </row>
    <row r="20" spans="1:10" ht="20.100000000000001" customHeight="1" x14ac:dyDescent="0.25">
      <c r="A20" s="777" t="s">
        <v>85</v>
      </c>
      <c r="B20" s="777"/>
      <c r="C20" s="777"/>
      <c r="D20" s="777"/>
      <c r="E20" s="793">
        <f>'DATOS 1'!G7</f>
        <v>0</v>
      </c>
      <c r="F20" s="794"/>
      <c r="G20" s="794"/>
      <c r="H20" s="794"/>
      <c r="I20" s="794"/>
      <c r="J20" s="794"/>
    </row>
    <row r="21" spans="1:10" ht="15" customHeight="1" x14ac:dyDescent="0.25">
      <c r="A21" s="195"/>
      <c r="B21" s="777"/>
      <c r="C21" s="777"/>
      <c r="D21" s="777"/>
      <c r="E21" s="777"/>
      <c r="F21" s="209"/>
      <c r="G21" s="204"/>
      <c r="H21" s="195"/>
      <c r="I21" s="195"/>
      <c r="J21" s="195"/>
    </row>
    <row r="22" spans="1:10" ht="20.100000000000001" customHeight="1" x14ac:dyDescent="0.25">
      <c r="A22" s="777" t="s">
        <v>86</v>
      </c>
      <c r="B22" s="777"/>
      <c r="C22" s="777"/>
      <c r="D22" s="777"/>
      <c r="E22" s="211">
        <f>'DATOS 1'!I7</f>
        <v>0</v>
      </c>
      <c r="F22" s="212"/>
      <c r="G22" s="213"/>
      <c r="H22" s="213"/>
      <c r="I22" s="195"/>
      <c r="J22" s="195"/>
    </row>
    <row r="23" spans="1:10" ht="15" customHeight="1" x14ac:dyDescent="0.25">
      <c r="A23" s="195"/>
      <c r="B23" s="195"/>
      <c r="C23" s="195"/>
      <c r="D23" s="195"/>
      <c r="E23" s="195"/>
      <c r="F23" s="204"/>
      <c r="G23" s="204"/>
      <c r="H23" s="195"/>
      <c r="I23" s="195"/>
      <c r="J23" s="195"/>
    </row>
    <row r="24" spans="1:10" ht="20.100000000000001" customHeight="1" x14ac:dyDescent="0.25">
      <c r="A24" s="792" t="s">
        <v>211</v>
      </c>
      <c r="B24" s="792"/>
      <c r="C24" s="792"/>
      <c r="D24" s="792"/>
      <c r="E24" s="792"/>
      <c r="F24" s="792"/>
      <c r="G24" s="792"/>
      <c r="H24" s="195"/>
      <c r="I24" s="195"/>
      <c r="J24" s="195"/>
    </row>
    <row r="25" spans="1:10" ht="15" customHeight="1" x14ac:dyDescent="0.25">
      <c r="A25" s="214"/>
      <c r="B25" s="215"/>
      <c r="C25" s="215"/>
      <c r="D25" s="215"/>
      <c r="E25" s="195"/>
      <c r="F25" s="216"/>
      <c r="G25" s="205"/>
      <c r="H25" s="195"/>
      <c r="I25" s="195"/>
      <c r="J25" s="195"/>
    </row>
    <row r="26" spans="1:10" ht="20.100000000000001" customHeight="1" x14ac:dyDescent="0.25">
      <c r="A26" s="790" t="s">
        <v>212</v>
      </c>
      <c r="B26" s="790"/>
      <c r="C26" s="790"/>
      <c r="D26" s="790"/>
      <c r="E26" s="790"/>
      <c r="F26" s="790"/>
      <c r="G26" s="790"/>
      <c r="H26" s="790"/>
      <c r="I26" s="790"/>
      <c r="J26" s="204"/>
    </row>
    <row r="27" spans="1:10" ht="15" customHeight="1" x14ac:dyDescent="0.25">
      <c r="A27" s="204"/>
      <c r="B27" s="204"/>
      <c r="C27" s="204"/>
      <c r="D27" s="204"/>
      <c r="E27" s="204"/>
      <c r="F27" s="204"/>
      <c r="G27" s="204"/>
      <c r="H27" s="204"/>
      <c r="I27" s="204"/>
      <c r="J27" s="204"/>
    </row>
    <row r="28" spans="1:10" ht="20.100000000000001" customHeight="1" x14ac:dyDescent="0.25">
      <c r="A28" s="792" t="s">
        <v>210</v>
      </c>
      <c r="B28" s="792"/>
      <c r="C28" s="792"/>
      <c r="D28" s="792"/>
      <c r="E28" s="214"/>
      <c r="F28" s="204"/>
      <c r="G28" s="204"/>
      <c r="H28" s="195"/>
      <c r="I28" s="195"/>
      <c r="J28" s="195"/>
    </row>
    <row r="29" spans="1:10" ht="15" customHeight="1" x14ac:dyDescent="0.25">
      <c r="A29" s="214"/>
      <c r="B29" s="214"/>
      <c r="C29" s="214"/>
      <c r="D29" s="214"/>
      <c r="E29" s="214"/>
      <c r="F29" s="204"/>
      <c r="G29" s="204"/>
      <c r="H29" s="195"/>
      <c r="I29" s="195"/>
      <c r="J29" s="195"/>
    </row>
    <row r="30" spans="1:10" ht="20.100000000000001" customHeight="1" x14ac:dyDescent="0.25">
      <c r="A30" s="795" t="s">
        <v>319</v>
      </c>
      <c r="B30" s="795"/>
      <c r="C30" s="795"/>
      <c r="D30" s="795"/>
      <c r="E30" s="795"/>
      <c r="F30" s="795"/>
      <c r="G30" s="795"/>
      <c r="H30" s="795"/>
      <c r="I30" s="795"/>
      <c r="J30" s="795"/>
    </row>
    <row r="31" spans="1:10" ht="15" customHeight="1" x14ac:dyDescent="0.25">
      <c r="A31" s="217"/>
      <c r="B31" s="217"/>
      <c r="C31" s="217"/>
      <c r="D31" s="217"/>
      <c r="E31" s="217"/>
      <c r="F31" s="217"/>
      <c r="G31" s="217"/>
      <c r="H31" s="195"/>
      <c r="I31" s="195"/>
      <c r="J31" s="195"/>
    </row>
    <row r="32" spans="1:10" ht="20.100000000000001" customHeight="1" x14ac:dyDescent="0.25">
      <c r="A32" s="796" t="s">
        <v>142</v>
      </c>
      <c r="B32" s="796"/>
      <c r="C32" s="796"/>
      <c r="D32" s="796"/>
      <c r="E32" s="195"/>
      <c r="F32" s="195"/>
      <c r="G32" s="205"/>
      <c r="H32" s="195"/>
      <c r="I32" s="195"/>
      <c r="J32" s="195"/>
    </row>
    <row r="33" spans="1:10" ht="15" customHeight="1" x14ac:dyDescent="0.25">
      <c r="A33" s="218"/>
      <c r="B33" s="218"/>
      <c r="C33" s="218"/>
      <c r="D33" s="218"/>
      <c r="E33" s="195"/>
      <c r="F33" s="195"/>
      <c r="G33" s="205"/>
      <c r="H33" s="195"/>
      <c r="I33" s="195"/>
      <c r="J33" s="195"/>
    </row>
    <row r="34" spans="1:10" ht="45" customHeight="1" x14ac:dyDescent="0.25">
      <c r="A34" s="797" t="s">
        <v>387</v>
      </c>
      <c r="B34" s="797"/>
      <c r="C34" s="797"/>
      <c r="D34" s="797"/>
      <c r="E34" s="797"/>
      <c r="F34" s="797"/>
      <c r="G34" s="797"/>
      <c r="H34" s="797"/>
      <c r="I34" s="797"/>
      <c r="J34" s="797"/>
    </row>
    <row r="35" spans="1:10" ht="12" customHeight="1" x14ac:dyDescent="0.25">
      <c r="A35" s="203"/>
      <c r="B35" s="203"/>
      <c r="C35" s="203"/>
      <c r="D35" s="203"/>
      <c r="E35" s="203"/>
      <c r="F35" s="203"/>
      <c r="G35" s="203"/>
      <c r="H35" s="195"/>
      <c r="I35" s="195"/>
      <c r="J35" s="195"/>
    </row>
    <row r="36" spans="1:10" ht="20.100000000000001" customHeight="1" x14ac:dyDescent="0.25">
      <c r="A36" s="792" t="s">
        <v>87</v>
      </c>
      <c r="B36" s="792"/>
      <c r="C36" s="792"/>
      <c r="D36" s="792"/>
      <c r="E36" s="792"/>
      <c r="F36" s="792"/>
      <c r="G36" s="792"/>
      <c r="H36" s="195"/>
      <c r="I36" s="195"/>
      <c r="J36" s="195"/>
    </row>
    <row r="37" spans="1:10" ht="9.75" customHeight="1" x14ac:dyDescent="0.25">
      <c r="A37" s="218"/>
      <c r="B37" s="218"/>
      <c r="C37" s="218"/>
      <c r="D37" s="218"/>
      <c r="E37" s="218"/>
      <c r="F37" s="218"/>
      <c r="G37" s="218"/>
      <c r="H37" s="195"/>
      <c r="I37" s="195"/>
      <c r="J37" s="195"/>
    </row>
    <row r="38" spans="1:10" ht="35.1" customHeight="1" x14ac:dyDescent="0.25">
      <c r="A38" s="797" t="s">
        <v>320</v>
      </c>
      <c r="B38" s="797"/>
      <c r="C38" s="797"/>
      <c r="D38" s="797"/>
      <c r="E38" s="797"/>
      <c r="F38" s="797"/>
      <c r="G38" s="797"/>
      <c r="H38" s="797"/>
      <c r="I38" s="797"/>
      <c r="J38" s="797"/>
    </row>
    <row r="39" spans="1:10" ht="35.1" customHeight="1" x14ac:dyDescent="0.25">
      <c r="A39" s="469"/>
      <c r="B39" s="469"/>
      <c r="C39" s="469"/>
      <c r="D39" s="469"/>
      <c r="E39" s="469"/>
      <c r="F39" s="469"/>
      <c r="G39" s="469"/>
      <c r="H39" s="469"/>
      <c r="I39" s="469"/>
      <c r="J39" s="469"/>
    </row>
    <row r="40" spans="1:10" ht="65.099999999999994" customHeight="1" x14ac:dyDescent="0.25">
      <c r="A40" s="469"/>
      <c r="B40" s="469"/>
      <c r="C40" s="469"/>
      <c r="D40" s="469"/>
      <c r="E40" s="469"/>
      <c r="F40" s="469"/>
      <c r="G40" s="469"/>
      <c r="H40" s="469"/>
      <c r="I40" s="469"/>
      <c r="J40" s="469"/>
    </row>
    <row r="41" spans="1:10" ht="15" customHeight="1" x14ac:dyDescent="0.3">
      <c r="A41" s="195"/>
      <c r="B41" s="195"/>
      <c r="C41" s="195"/>
      <c r="D41" s="195"/>
      <c r="E41" s="195"/>
      <c r="F41" s="195"/>
      <c r="G41" s="195"/>
      <c r="H41" s="779" t="s">
        <v>35</v>
      </c>
      <c r="I41" s="779"/>
      <c r="J41" s="206">
        <f>J2</f>
        <v>0</v>
      </c>
    </row>
    <row r="42" spans="1:10" ht="15" customHeight="1" x14ac:dyDescent="0.3">
      <c r="A42" s="195"/>
      <c r="B42" s="195"/>
      <c r="C42" s="195"/>
      <c r="D42" s="195"/>
      <c r="E42" s="195"/>
      <c r="F42" s="195"/>
      <c r="G42" s="195"/>
      <c r="H42" s="466"/>
      <c r="I42" s="466"/>
      <c r="J42" s="206"/>
    </row>
    <row r="43" spans="1:10" x14ac:dyDescent="0.25">
      <c r="A43" s="792" t="s">
        <v>213</v>
      </c>
      <c r="B43" s="792"/>
      <c r="C43" s="792"/>
      <c r="D43" s="792"/>
      <c r="E43" s="792"/>
      <c r="F43" s="792"/>
      <c r="G43" s="792"/>
      <c r="H43" s="195"/>
      <c r="I43" s="195"/>
      <c r="J43" s="195"/>
    </row>
    <row r="44" spans="1:10" ht="9.75" customHeight="1" thickBot="1" x14ac:dyDescent="0.3">
      <c r="A44" s="219"/>
      <c r="B44" s="219"/>
      <c r="C44" s="219"/>
      <c r="D44" s="219"/>
      <c r="E44" s="219"/>
      <c r="F44" s="219"/>
      <c r="G44" s="219"/>
      <c r="H44" s="195"/>
      <c r="I44" s="195"/>
      <c r="J44" s="195"/>
    </row>
    <row r="45" spans="1:10" ht="20.100000000000001" customHeight="1" x14ac:dyDescent="0.25">
      <c r="A45" s="798" t="s">
        <v>88</v>
      </c>
      <c r="B45" s="798"/>
      <c r="C45" s="785" t="s">
        <v>6</v>
      </c>
      <c r="D45" s="785"/>
      <c r="E45" s="785" t="s">
        <v>7</v>
      </c>
      <c r="F45" s="785"/>
      <c r="G45" s="787" t="s">
        <v>25</v>
      </c>
      <c r="H45" s="787"/>
      <c r="I45" s="787"/>
      <c r="J45" s="788"/>
    </row>
    <row r="46" spans="1:10" ht="20.100000000000001" customHeight="1" thickBot="1" x14ac:dyDescent="0.3">
      <c r="A46" s="799"/>
      <c r="B46" s="799"/>
      <c r="C46" s="786"/>
      <c r="D46" s="786"/>
      <c r="E46" s="786"/>
      <c r="F46" s="786"/>
      <c r="G46" s="786" t="s">
        <v>26</v>
      </c>
      <c r="H46" s="786"/>
      <c r="I46" s="786" t="s">
        <v>27</v>
      </c>
      <c r="J46" s="824"/>
    </row>
    <row r="47" spans="1:10" ht="24.95" customHeight="1" thickBot="1" x14ac:dyDescent="0.3">
      <c r="A47" s="800" t="str">
        <f>D12</f>
        <v>xxxxxxxxxx</v>
      </c>
      <c r="B47" s="801"/>
      <c r="C47" s="825" t="s">
        <v>8</v>
      </c>
      <c r="D47" s="826"/>
      <c r="E47" s="827" t="s">
        <v>9</v>
      </c>
      <c r="F47" s="828"/>
      <c r="G47" s="196" t="e">
        <f>'1 g'!H10</f>
        <v>#N/A</v>
      </c>
      <c r="H47" s="197" t="s">
        <v>194</v>
      </c>
      <c r="I47" s="198" t="e">
        <f>'1 g'!H11</f>
        <v>#N/A</v>
      </c>
      <c r="J47" s="199" t="s">
        <v>193</v>
      </c>
    </row>
    <row r="48" spans="1:10" ht="18" customHeight="1" x14ac:dyDescent="0.25">
      <c r="A48" s="195"/>
      <c r="B48" s="195"/>
      <c r="C48" s="195"/>
      <c r="D48" s="195"/>
      <c r="E48" s="195"/>
      <c r="F48" s="195"/>
      <c r="G48" s="195"/>
      <c r="H48" s="195"/>
      <c r="I48" s="195"/>
      <c r="J48" s="195"/>
    </row>
    <row r="49" spans="1:10" ht="20.100000000000001" customHeight="1" x14ac:dyDescent="0.25">
      <c r="A49" s="792" t="s">
        <v>89</v>
      </c>
      <c r="B49" s="792"/>
      <c r="C49" s="792"/>
      <c r="D49" s="792"/>
      <c r="E49" s="792"/>
      <c r="F49" s="195"/>
      <c r="G49" s="195"/>
    </row>
    <row r="50" spans="1:10" ht="18" customHeight="1" x14ac:dyDescent="0.25">
      <c r="A50" s="214"/>
      <c r="B50" s="195"/>
      <c r="C50" s="195"/>
      <c r="D50" s="195"/>
      <c r="E50" s="195"/>
      <c r="F50" s="195"/>
      <c r="G50" s="195"/>
      <c r="H50" s="195"/>
      <c r="I50" s="195"/>
      <c r="J50" s="195"/>
    </row>
    <row r="51" spans="1:10" x14ac:dyDescent="0.25">
      <c r="A51" s="797" t="s">
        <v>380</v>
      </c>
      <c r="B51" s="797"/>
      <c r="C51" s="797"/>
      <c r="D51" s="797"/>
      <c r="E51" s="797"/>
      <c r="F51" s="797"/>
      <c r="G51" s="797"/>
      <c r="H51" s="797"/>
      <c r="I51" s="797"/>
      <c r="J51" s="797"/>
    </row>
    <row r="52" spans="1:10" x14ac:dyDescent="0.25">
      <c r="A52" s="797"/>
      <c r="B52" s="797"/>
      <c r="C52" s="797"/>
      <c r="D52" s="797"/>
      <c r="E52" s="797"/>
      <c r="F52" s="797"/>
      <c r="G52" s="797"/>
      <c r="H52" s="797"/>
      <c r="I52" s="797"/>
      <c r="J52" s="797"/>
    </row>
    <row r="53" spans="1:10" x14ac:dyDescent="0.25">
      <c r="A53" s="797"/>
      <c r="B53" s="797"/>
      <c r="C53" s="797"/>
      <c r="D53" s="797"/>
      <c r="E53" s="797"/>
      <c r="F53" s="797"/>
      <c r="G53" s="797"/>
      <c r="H53" s="797"/>
      <c r="I53" s="797"/>
      <c r="J53" s="797"/>
    </row>
    <row r="54" spans="1:10" ht="24.75" customHeight="1" x14ac:dyDescent="0.25">
      <c r="A54" s="797"/>
      <c r="B54" s="797"/>
      <c r="C54" s="797"/>
      <c r="D54" s="797"/>
      <c r="E54" s="797"/>
      <c r="F54" s="797"/>
      <c r="G54" s="797"/>
      <c r="H54" s="797"/>
      <c r="I54" s="797"/>
      <c r="J54" s="797"/>
    </row>
    <row r="55" spans="1:10" ht="18" customHeight="1" x14ac:dyDescent="0.25">
      <c r="A55" s="214"/>
      <c r="B55" s="195"/>
      <c r="C55" s="195"/>
      <c r="D55" s="195"/>
      <c r="E55" s="195"/>
      <c r="F55" s="195"/>
      <c r="G55" s="195"/>
      <c r="H55" s="195"/>
      <c r="I55" s="195"/>
      <c r="J55" s="195"/>
    </row>
    <row r="56" spans="1:10" ht="20.100000000000001" customHeight="1" x14ac:dyDescent="0.25">
      <c r="A56" s="814" t="s">
        <v>28</v>
      </c>
      <c r="B56" s="814"/>
      <c r="C56" s="814"/>
      <c r="D56" s="202" t="s">
        <v>38</v>
      </c>
      <c r="E56" s="202" t="s">
        <v>21</v>
      </c>
      <c r="F56" s="814" t="s">
        <v>29</v>
      </c>
      <c r="G56" s="814"/>
      <c r="H56" s="814" t="s">
        <v>30</v>
      </c>
      <c r="I56" s="814"/>
      <c r="J56" s="814"/>
    </row>
    <row r="57" spans="1:10" ht="20.100000000000001" customHeight="1" x14ac:dyDescent="0.25">
      <c r="A57" s="815" t="s">
        <v>256</v>
      </c>
      <c r="B57" s="815"/>
      <c r="C57" s="815"/>
      <c r="D57" s="200" t="e">
        <f>'1 g'!G7</f>
        <v>#N/A</v>
      </c>
      <c r="E57" s="201" t="e">
        <f>'1 g'!I7</f>
        <v>#N/A</v>
      </c>
      <c r="F57" s="816" t="e">
        <f>'1 g'!H4</f>
        <v>#N/A</v>
      </c>
      <c r="G57" s="816"/>
      <c r="H57" s="820" t="e">
        <f>'1 g'!E4</f>
        <v>#N/A</v>
      </c>
      <c r="I57" s="820"/>
      <c r="J57" s="820"/>
    </row>
    <row r="58" spans="1:10" ht="18" customHeight="1" x14ac:dyDescent="0.25">
      <c r="A58" s="220"/>
      <c r="B58" s="220"/>
      <c r="C58" s="220"/>
      <c r="D58" s="221"/>
      <c r="E58" s="220"/>
      <c r="F58" s="220"/>
      <c r="G58" s="220"/>
      <c r="H58" s="222"/>
      <c r="I58" s="222"/>
      <c r="J58" s="222"/>
    </row>
    <row r="59" spans="1:10" ht="20.100000000000001" customHeight="1" x14ac:dyDescent="0.25">
      <c r="A59" s="821" t="s">
        <v>90</v>
      </c>
      <c r="B59" s="821"/>
      <c r="C59" s="821"/>
      <c r="D59" s="821"/>
      <c r="E59" s="821"/>
      <c r="F59" s="821"/>
      <c r="G59" s="821"/>
      <c r="H59" s="821"/>
      <c r="I59" s="821"/>
      <c r="J59" s="223"/>
    </row>
    <row r="60" spans="1:10" ht="18" customHeight="1" x14ac:dyDescent="0.25">
      <c r="A60" s="223"/>
      <c r="B60" s="204"/>
      <c r="C60" s="204"/>
      <c r="D60" s="204"/>
      <c r="E60" s="204"/>
      <c r="F60" s="195"/>
      <c r="G60" s="195"/>
      <c r="H60" s="195"/>
      <c r="I60" s="195"/>
      <c r="J60" s="195"/>
    </row>
    <row r="61" spans="1:10" ht="50.1" customHeight="1" x14ac:dyDescent="0.25">
      <c r="A61" s="797" t="s">
        <v>386</v>
      </c>
      <c r="B61" s="797"/>
      <c r="C61" s="797"/>
      <c r="D61" s="797"/>
      <c r="E61" s="797"/>
      <c r="F61" s="797"/>
      <c r="G61" s="797"/>
      <c r="H61" s="797"/>
      <c r="I61" s="797"/>
      <c r="J61" s="797"/>
    </row>
    <row r="62" spans="1:10" ht="50.1" customHeight="1" x14ac:dyDescent="0.25">
      <c r="A62" s="467"/>
      <c r="B62" s="467"/>
      <c r="C62" s="467"/>
      <c r="D62" s="467"/>
      <c r="E62" s="467"/>
      <c r="F62" s="467"/>
      <c r="G62" s="467"/>
      <c r="H62" s="467"/>
      <c r="I62" s="467"/>
      <c r="J62" s="467"/>
    </row>
    <row r="63" spans="1:10" ht="50.1" customHeight="1" x14ac:dyDescent="0.25">
      <c r="A63" s="467"/>
      <c r="B63" s="467"/>
      <c r="C63" s="467"/>
      <c r="D63" s="467"/>
      <c r="E63" s="467"/>
      <c r="F63" s="467"/>
      <c r="G63" s="467"/>
      <c r="H63" s="467"/>
      <c r="I63" s="467"/>
      <c r="J63" s="467"/>
    </row>
    <row r="64" spans="1:10" ht="50.1" customHeight="1" x14ac:dyDescent="0.25">
      <c r="A64" s="467"/>
      <c r="B64" s="467"/>
      <c r="C64" s="467"/>
      <c r="D64" s="467"/>
      <c r="E64" s="467"/>
      <c r="F64" s="467"/>
      <c r="G64" s="467"/>
      <c r="H64" s="467"/>
      <c r="I64" s="467"/>
      <c r="J64" s="467"/>
    </row>
    <row r="65" spans="1:10" ht="50.1" customHeight="1" x14ac:dyDescent="0.25">
      <c r="A65" s="467"/>
      <c r="B65" s="467"/>
      <c r="C65" s="467"/>
      <c r="D65" s="467"/>
      <c r="E65" s="467"/>
      <c r="F65" s="467"/>
      <c r="G65" s="467"/>
      <c r="H65" s="467"/>
      <c r="I65" s="467"/>
      <c r="J65" s="467"/>
    </row>
    <row r="66" spans="1:10" ht="50.1" customHeight="1" x14ac:dyDescent="0.25">
      <c r="A66" s="467"/>
      <c r="B66" s="467"/>
      <c r="C66" s="467"/>
      <c r="D66" s="467"/>
      <c r="E66" s="467"/>
      <c r="F66" s="467"/>
      <c r="G66" s="467"/>
      <c r="H66" s="467"/>
      <c r="I66" s="467"/>
      <c r="J66" s="467"/>
    </row>
    <row r="67" spans="1:10" ht="50.1" customHeight="1" x14ac:dyDescent="0.25">
      <c r="A67" s="467"/>
      <c r="B67" s="467"/>
      <c r="C67" s="467"/>
      <c r="D67" s="467"/>
      <c r="E67" s="467"/>
      <c r="F67" s="467"/>
      <c r="G67" s="467"/>
      <c r="H67" s="467"/>
      <c r="I67" s="467"/>
      <c r="J67" s="467"/>
    </row>
    <row r="68" spans="1:10" ht="65.099999999999994" customHeight="1" x14ac:dyDescent="0.25">
      <c r="A68" s="467"/>
      <c r="B68" s="467"/>
      <c r="C68" s="467"/>
      <c r="D68" s="467"/>
      <c r="E68" s="467"/>
      <c r="F68" s="467"/>
      <c r="G68" s="467"/>
      <c r="H68" s="467"/>
      <c r="I68" s="467"/>
      <c r="J68" s="467"/>
    </row>
    <row r="69" spans="1:10" ht="20.100000000000001" customHeight="1" x14ac:dyDescent="0.3">
      <c r="A69" s="203"/>
      <c r="B69" s="203"/>
      <c r="C69" s="203"/>
      <c r="D69" s="203"/>
      <c r="E69" s="203"/>
      <c r="F69" s="203"/>
      <c r="G69" s="203"/>
      <c r="H69" s="779" t="s">
        <v>35</v>
      </c>
      <c r="I69" s="779"/>
      <c r="J69" s="203">
        <f>J12</f>
        <v>0</v>
      </c>
    </row>
    <row r="70" spans="1:10" x14ac:dyDescent="0.25">
      <c r="A70" s="821" t="s">
        <v>143</v>
      </c>
      <c r="B70" s="821"/>
      <c r="C70" s="821"/>
      <c r="D70" s="821"/>
      <c r="E70" s="821"/>
      <c r="F70" s="195"/>
      <c r="G70" s="195"/>
      <c r="H70" s="195"/>
      <c r="I70" s="195"/>
      <c r="J70" s="195"/>
    </row>
    <row r="71" spans="1:10" ht="15" customHeight="1" x14ac:dyDescent="0.25">
      <c r="A71" s="224"/>
      <c r="B71" s="224"/>
      <c r="C71" s="224"/>
      <c r="D71" s="224"/>
      <c r="E71" s="225"/>
      <c r="F71" s="195"/>
      <c r="G71" s="195"/>
      <c r="H71" s="195"/>
      <c r="I71" s="195"/>
      <c r="J71" s="195"/>
    </row>
    <row r="72" spans="1:10" ht="30" customHeight="1" x14ac:dyDescent="0.25">
      <c r="A72" s="803" t="s">
        <v>4</v>
      </c>
      <c r="B72" s="804" t="s">
        <v>10</v>
      </c>
      <c r="C72" s="806" t="s">
        <v>11</v>
      </c>
      <c r="D72" s="807"/>
      <c r="E72" s="805" t="s">
        <v>373</v>
      </c>
      <c r="F72" s="809" t="s">
        <v>383</v>
      </c>
      <c r="G72" s="823" t="s">
        <v>384</v>
      </c>
      <c r="H72" s="823"/>
      <c r="I72" s="823"/>
      <c r="J72" s="355" t="s">
        <v>91</v>
      </c>
    </row>
    <row r="73" spans="1:10" ht="39.950000000000003" customHeight="1" x14ac:dyDescent="0.25">
      <c r="A73" s="803"/>
      <c r="B73" s="805"/>
      <c r="C73" s="356" t="s">
        <v>19</v>
      </c>
      <c r="D73" s="356" t="s">
        <v>372</v>
      </c>
      <c r="E73" s="808"/>
      <c r="F73" s="810"/>
      <c r="G73" s="356" t="s">
        <v>197</v>
      </c>
      <c r="H73" s="356" t="s">
        <v>18</v>
      </c>
      <c r="I73" s="355" t="s">
        <v>20</v>
      </c>
      <c r="J73" s="355" t="s">
        <v>92</v>
      </c>
    </row>
    <row r="74" spans="1:10" s="433" customFormat="1" ht="30" customHeight="1" x14ac:dyDescent="0.2">
      <c r="A74" s="429">
        <v>1</v>
      </c>
      <c r="B74" s="430" t="e">
        <f>'1 g'!$I$8</f>
        <v>#N/A</v>
      </c>
      <c r="C74" s="430" t="e">
        <f>'1 g'!H9</f>
        <v>#N/A</v>
      </c>
      <c r="D74" s="431" t="e">
        <f>'1 g'!E72</f>
        <v>#N/A</v>
      </c>
      <c r="E74" s="465">
        <f>'DATOS 1'!W94</f>
        <v>0.3</v>
      </c>
      <c r="F74" s="462">
        <f>'DATOS 1'!X94</f>
        <v>1</v>
      </c>
      <c r="G74" s="432" t="e">
        <f>'1 g'!C49</f>
        <v>#DIV/0!</v>
      </c>
      <c r="H74" s="432" t="e">
        <f>'1 g'!D49</f>
        <v>#DIV/0!</v>
      </c>
      <c r="I74" s="432" t="e">
        <f>'1 g'!E49</f>
        <v>#DIV/0!</v>
      </c>
      <c r="J74" s="434" t="e">
        <f t="shared" ref="J74:J90" si="0">IF(D74+E74&gt;=F74,"NO","SI")</f>
        <v>#N/A</v>
      </c>
    </row>
    <row r="75" spans="1:10" s="433" customFormat="1" ht="30" customHeight="1" x14ac:dyDescent="0.2">
      <c r="A75" s="429">
        <v>2</v>
      </c>
      <c r="B75" s="430" t="e">
        <f>'2 g'!I8</f>
        <v>#N/A</v>
      </c>
      <c r="C75" s="430" t="e">
        <f>'2 g'!H9</f>
        <v>#N/A</v>
      </c>
      <c r="D75" s="431" t="e">
        <f>'2 g'!E72</f>
        <v>#N/A</v>
      </c>
      <c r="E75" s="465">
        <f>'DATOS 1'!W95</f>
        <v>0.4</v>
      </c>
      <c r="F75" s="462">
        <f>'DATOS 1'!X95</f>
        <v>1.2</v>
      </c>
      <c r="G75" s="432" t="e">
        <f>'2 g'!C49</f>
        <v>#DIV/0!</v>
      </c>
      <c r="H75" s="432" t="e">
        <f>'2 g'!D49</f>
        <v>#DIV/0!</v>
      </c>
      <c r="I75" s="432" t="e">
        <f>'2 g'!E49</f>
        <v>#DIV/0!</v>
      </c>
      <c r="J75" s="434" t="e">
        <f t="shared" si="0"/>
        <v>#N/A</v>
      </c>
    </row>
    <row r="76" spans="1:10" s="433" customFormat="1" ht="30" customHeight="1" x14ac:dyDescent="0.2">
      <c r="A76" s="429">
        <v>3</v>
      </c>
      <c r="B76" s="434" t="e">
        <f>'2 g +'!I8</f>
        <v>#N/A</v>
      </c>
      <c r="C76" s="435" t="e">
        <f>'2 g +'!H9</f>
        <v>#N/A</v>
      </c>
      <c r="D76" s="431" t="e">
        <f>'2 g +'!E72</f>
        <v>#N/A</v>
      </c>
      <c r="E76" s="465">
        <f>'DATOS 1'!W96</f>
        <v>0.4</v>
      </c>
      <c r="F76" s="462">
        <f>'DATOS 1'!X96</f>
        <v>1.2</v>
      </c>
      <c r="G76" s="432" t="e">
        <f>'2 g +'!C49</f>
        <v>#DIV/0!</v>
      </c>
      <c r="H76" s="432" t="e">
        <f>'2 g +'!D49</f>
        <v>#DIV/0!</v>
      </c>
      <c r="I76" s="432" t="e">
        <f>'2 g +'!E49</f>
        <v>#DIV/0!</v>
      </c>
      <c r="J76" s="434" t="e">
        <f t="shared" si="0"/>
        <v>#N/A</v>
      </c>
    </row>
    <row r="77" spans="1:10" s="433" customFormat="1" ht="30" customHeight="1" x14ac:dyDescent="0.2">
      <c r="A77" s="429">
        <v>4</v>
      </c>
      <c r="B77" s="434" t="e">
        <f>'5 g'!I8</f>
        <v>#N/A</v>
      </c>
      <c r="C77" s="435" t="e">
        <f>'5 g'!H9</f>
        <v>#N/A</v>
      </c>
      <c r="D77" s="431" t="e">
        <f>'5 g'!E72</f>
        <v>#N/A</v>
      </c>
      <c r="E77" s="465">
        <f>'DATOS 1'!W97</f>
        <v>0.5</v>
      </c>
      <c r="F77" s="462">
        <f>'DATOS 1'!X97</f>
        <v>1.6</v>
      </c>
      <c r="G77" s="432" t="e">
        <f>'5 g'!C49</f>
        <v>#DIV/0!</v>
      </c>
      <c r="H77" s="432" t="e">
        <f>'5 g'!D49</f>
        <v>#DIV/0!</v>
      </c>
      <c r="I77" s="432" t="e">
        <f>'5 g'!E49</f>
        <v>#DIV/0!</v>
      </c>
      <c r="J77" s="434" t="e">
        <f t="shared" si="0"/>
        <v>#N/A</v>
      </c>
    </row>
    <row r="78" spans="1:10" s="436" customFormat="1" ht="30" customHeight="1" x14ac:dyDescent="0.2">
      <c r="A78" s="429">
        <v>5</v>
      </c>
      <c r="B78" s="434" t="e">
        <f>'10 g'!I8</f>
        <v>#N/A</v>
      </c>
      <c r="C78" s="435" t="e">
        <f>'10 g'!H9</f>
        <v>#N/A</v>
      </c>
      <c r="D78" s="499" t="e">
        <f>'10 g'!E72</f>
        <v>#N/A</v>
      </c>
      <c r="E78" s="465">
        <f>'DATOS 1'!W98</f>
        <v>0.6</v>
      </c>
      <c r="F78" s="462">
        <f>'DATOS 1'!X98</f>
        <v>2</v>
      </c>
      <c r="G78" s="432" t="e">
        <f>'10 g'!C49</f>
        <v>#DIV/0!</v>
      </c>
      <c r="H78" s="432" t="e">
        <f>'10 g'!D49</f>
        <v>#DIV/0!</v>
      </c>
      <c r="I78" s="432" t="e">
        <f>'10 g'!E49</f>
        <v>#DIV/0!</v>
      </c>
      <c r="J78" s="434" t="e">
        <f>IF(D78+-E78&gt;=F78,"NO","SI")</f>
        <v>#N/A</v>
      </c>
    </row>
    <row r="79" spans="1:10" s="433" customFormat="1" ht="30" customHeight="1" x14ac:dyDescent="0.2">
      <c r="A79" s="429">
        <v>6</v>
      </c>
      <c r="B79" s="434" t="e">
        <f>'20 g'!I8</f>
        <v>#N/A</v>
      </c>
      <c r="C79" s="435" t="e">
        <f>'20 g'!H9</f>
        <v>#N/A</v>
      </c>
      <c r="D79" s="431" t="e">
        <f>'20 g'!E72</f>
        <v>#N/A</v>
      </c>
      <c r="E79" s="465">
        <f>'DATOS 1'!W99</f>
        <v>0.8</v>
      </c>
      <c r="F79" s="462">
        <f>'DATOS 1'!X99</f>
        <v>2.5</v>
      </c>
      <c r="G79" s="432" t="e">
        <f>'20 g'!C49</f>
        <v>#DIV/0!</v>
      </c>
      <c r="H79" s="432" t="e">
        <f>'20 g'!D49</f>
        <v>#DIV/0!</v>
      </c>
      <c r="I79" s="432" t="e">
        <f>'20 g'!E49</f>
        <v>#DIV/0!</v>
      </c>
      <c r="J79" s="434" t="e">
        <f>IF(D79-+E79&gt;=F79,"NO","SI")</f>
        <v>#N/A</v>
      </c>
    </row>
    <row r="80" spans="1:10" s="433" customFormat="1" ht="30" customHeight="1" x14ac:dyDescent="0.2">
      <c r="A80" s="429">
        <v>7</v>
      </c>
      <c r="B80" s="434" t="e">
        <f>'20 g +'!I8</f>
        <v>#N/A</v>
      </c>
      <c r="C80" s="435" t="e">
        <f>'20 g +'!H9</f>
        <v>#N/A</v>
      </c>
      <c r="D80" s="431" t="e">
        <f>'20 g +'!E72</f>
        <v>#N/A</v>
      </c>
      <c r="E80" s="465">
        <f>'DATOS 1'!W100</f>
        <v>0.8</v>
      </c>
      <c r="F80" s="462">
        <f>'DATOS 1'!X100</f>
        <v>2.5</v>
      </c>
      <c r="G80" s="432" t="e">
        <f>'20 g +'!C49</f>
        <v>#DIV/0!</v>
      </c>
      <c r="H80" s="432" t="e">
        <f>'20 g +'!D49</f>
        <v>#DIV/0!</v>
      </c>
      <c r="I80" s="432" t="e">
        <f>'20 g +'!E49</f>
        <v>#DIV/0!</v>
      </c>
      <c r="J80" s="434" t="e">
        <f>IF(D80+E80&gt;=F80,"NO","SI")</f>
        <v>#N/A</v>
      </c>
    </row>
    <row r="81" spans="1:10" s="433" customFormat="1" ht="30" customHeight="1" x14ac:dyDescent="0.2">
      <c r="A81" s="429">
        <v>8</v>
      </c>
      <c r="B81" s="434" t="e">
        <f>'50 g'!I8</f>
        <v>#N/A</v>
      </c>
      <c r="C81" s="435" t="e">
        <f>'50 g'!H9</f>
        <v>#N/A</v>
      </c>
      <c r="D81" s="431" t="e">
        <f>'50 g'!E72</f>
        <v>#N/A</v>
      </c>
      <c r="E81" s="465">
        <f>'DATOS 1'!W101</f>
        <v>1</v>
      </c>
      <c r="F81" s="462">
        <f>'DATOS 1'!X101</f>
        <v>3</v>
      </c>
      <c r="G81" s="432" t="e">
        <f>'50 g'!C49</f>
        <v>#DIV/0!</v>
      </c>
      <c r="H81" s="432" t="e">
        <f>'50 g'!D49</f>
        <v>#DIV/0!</v>
      </c>
      <c r="I81" s="432" t="e">
        <f>'50 g'!E49</f>
        <v>#DIV/0!</v>
      </c>
      <c r="J81" s="434" t="e">
        <f t="shared" si="0"/>
        <v>#N/A</v>
      </c>
    </row>
    <row r="82" spans="1:10" s="433" customFormat="1" ht="30" customHeight="1" x14ac:dyDescent="0.2">
      <c r="A82" s="429">
        <v>9</v>
      </c>
      <c r="B82" s="434" t="e">
        <f>'100 g'!I8</f>
        <v>#N/A</v>
      </c>
      <c r="C82" s="435" t="e">
        <f>'100 g'!H9</f>
        <v>#N/A</v>
      </c>
      <c r="D82" s="431" t="e">
        <f>'100 g'!E72</f>
        <v>#N/A</v>
      </c>
      <c r="E82" s="465">
        <f>'DATOS 1'!W102</f>
        <v>1.6</v>
      </c>
      <c r="F82" s="462">
        <f>'DATOS 1'!X102</f>
        <v>5</v>
      </c>
      <c r="G82" s="432" t="e">
        <f>'100 g'!C49</f>
        <v>#DIV/0!</v>
      </c>
      <c r="H82" s="432" t="e">
        <f>'100 g'!D49</f>
        <v>#DIV/0!</v>
      </c>
      <c r="I82" s="432" t="e">
        <f>'100 g'!E49</f>
        <v>#DIV/0!</v>
      </c>
      <c r="J82" s="434" t="e">
        <f t="shared" si="0"/>
        <v>#N/A</v>
      </c>
    </row>
    <row r="83" spans="1:10" s="433" customFormat="1" ht="30" customHeight="1" x14ac:dyDescent="0.2">
      <c r="A83" s="429">
        <v>10</v>
      </c>
      <c r="B83" s="434" t="e">
        <f>'200 g'!I8</f>
        <v>#N/A</v>
      </c>
      <c r="C83" s="435" t="e">
        <f>'200 g'!H9</f>
        <v>#N/A</v>
      </c>
      <c r="D83" s="443" t="e">
        <f>'200 g'!E72</f>
        <v>#N/A</v>
      </c>
      <c r="E83" s="465">
        <f>'DATOS 1'!W103</f>
        <v>1.6</v>
      </c>
      <c r="F83" s="463">
        <f>'DATOS 1'!X103</f>
        <v>10</v>
      </c>
      <c r="G83" s="432" t="e">
        <f>'200 g'!C49</f>
        <v>#DIV/0!</v>
      </c>
      <c r="H83" s="432" t="e">
        <f>'200 g'!D49</f>
        <v>#DIV/0!</v>
      </c>
      <c r="I83" s="432" t="e">
        <f>'200 g'!E49</f>
        <v>#DIV/0!</v>
      </c>
      <c r="J83" s="434" t="e">
        <f t="shared" si="0"/>
        <v>#N/A</v>
      </c>
    </row>
    <row r="84" spans="1:10" s="433" customFormat="1" ht="30" customHeight="1" x14ac:dyDescent="0.2">
      <c r="A84" s="429">
        <v>11</v>
      </c>
      <c r="B84" s="434" t="e">
        <f>'200 g +'!I8</f>
        <v>#N/A</v>
      </c>
      <c r="C84" s="435" t="e">
        <f>'200 g +'!H9</f>
        <v>#N/A</v>
      </c>
      <c r="D84" s="443" t="e">
        <f>'200 g +'!E72</f>
        <v>#N/A</v>
      </c>
      <c r="E84" s="465">
        <f>'DATOS 1'!W104</f>
        <v>1.6</v>
      </c>
      <c r="F84" s="463">
        <f>'DATOS 1'!X104</f>
        <v>10</v>
      </c>
      <c r="G84" s="432" t="e">
        <f>'200 g +'!C49</f>
        <v>#DIV/0!</v>
      </c>
      <c r="H84" s="432" t="e">
        <f>'200 g +'!D49</f>
        <v>#DIV/0!</v>
      </c>
      <c r="I84" s="432" t="e">
        <f>'200 g +'!E49</f>
        <v>#DIV/0!</v>
      </c>
      <c r="J84" s="434" t="e">
        <f t="shared" si="0"/>
        <v>#N/A</v>
      </c>
    </row>
    <row r="85" spans="1:10" s="433" customFormat="1" ht="30" customHeight="1" x14ac:dyDescent="0.2">
      <c r="A85" s="429">
        <v>12</v>
      </c>
      <c r="B85" s="434" t="e">
        <f>'500 g'!I8</f>
        <v>#N/A</v>
      </c>
      <c r="C85" s="435" t="e">
        <f>'500 g'!H9</f>
        <v>#N/A</v>
      </c>
      <c r="D85" s="442" t="e">
        <f>'500 g'!E72</f>
        <v>#N/A</v>
      </c>
      <c r="E85" s="465">
        <f>'DATOS 1'!W105</f>
        <v>8</v>
      </c>
      <c r="F85" s="463">
        <f>'DATOS 1'!X105</f>
        <v>25</v>
      </c>
      <c r="G85" s="432" t="e">
        <f>'500 g'!C49</f>
        <v>#DIV/0!</v>
      </c>
      <c r="H85" s="432" t="e">
        <f>'500 g'!D49</f>
        <v>#DIV/0!</v>
      </c>
      <c r="I85" s="432" t="e">
        <f>'500 g'!E49</f>
        <v>#DIV/0!</v>
      </c>
      <c r="J85" s="434" t="e">
        <f t="shared" si="0"/>
        <v>#N/A</v>
      </c>
    </row>
    <row r="86" spans="1:10" s="433" customFormat="1" ht="30" customHeight="1" x14ac:dyDescent="0.2">
      <c r="A86" s="429">
        <v>13</v>
      </c>
      <c r="B86" s="434" t="e">
        <f>'1 kg'!I8</f>
        <v>#N/A</v>
      </c>
      <c r="C86" s="435" t="e">
        <f>'1 kg'!H9</f>
        <v>#N/A</v>
      </c>
      <c r="D86" s="443" t="e">
        <f>'1 kg'!E72</f>
        <v>#N/A</v>
      </c>
      <c r="E86" s="465">
        <f>'DATOS 1'!W106</f>
        <v>16</v>
      </c>
      <c r="F86" s="463">
        <f>'DATOS 1'!X106</f>
        <v>50</v>
      </c>
      <c r="G86" s="432" t="e">
        <f>'1 kg'!C49</f>
        <v>#DIV/0!</v>
      </c>
      <c r="H86" s="432" t="e">
        <f>'1 kg'!D49</f>
        <v>#DIV/0!</v>
      </c>
      <c r="I86" s="432" t="e">
        <f>'1 kg'!E49</f>
        <v>#DIV/0!</v>
      </c>
      <c r="J86" s="434" t="e">
        <f t="shared" si="0"/>
        <v>#N/A</v>
      </c>
    </row>
    <row r="87" spans="1:10" s="433" customFormat="1" ht="30" customHeight="1" x14ac:dyDescent="0.2">
      <c r="A87" s="429">
        <v>14</v>
      </c>
      <c r="B87" s="434" t="e">
        <f>'2 kg'!I8</f>
        <v>#N/A</v>
      </c>
      <c r="C87" s="435" t="e">
        <f>'2 kg'!H9</f>
        <v>#N/A</v>
      </c>
      <c r="D87" s="442" t="e">
        <f>'2 kg'!E72</f>
        <v>#N/A</v>
      </c>
      <c r="E87" s="465">
        <f>'DATOS 1'!W107</f>
        <v>30</v>
      </c>
      <c r="F87" s="463">
        <f>'DATOS 1'!X107</f>
        <v>100</v>
      </c>
      <c r="G87" s="432" t="e">
        <f>'2 kg'!C49</f>
        <v>#DIV/0!</v>
      </c>
      <c r="H87" s="432" t="e">
        <f>'2 kg'!D49</f>
        <v>#DIV/0!</v>
      </c>
      <c r="I87" s="432" t="e">
        <f>'2 kg'!E49</f>
        <v>#DIV/0!</v>
      </c>
      <c r="J87" s="434" t="e">
        <f t="shared" si="0"/>
        <v>#N/A</v>
      </c>
    </row>
    <row r="88" spans="1:10" s="433" customFormat="1" ht="30" customHeight="1" x14ac:dyDescent="0.2">
      <c r="A88" s="429">
        <v>15</v>
      </c>
      <c r="B88" s="434" t="e">
        <f>'2 kg +'!I8</f>
        <v>#N/A</v>
      </c>
      <c r="C88" s="435" t="e">
        <f>'2 kg +'!H9</f>
        <v>#N/A</v>
      </c>
      <c r="D88" s="442" t="e">
        <f>'2 kg +'!E72</f>
        <v>#N/A</v>
      </c>
      <c r="E88" s="465">
        <f>'DATOS 1'!W108</f>
        <v>30</v>
      </c>
      <c r="F88" s="463">
        <f>'DATOS 1'!X108</f>
        <v>100</v>
      </c>
      <c r="G88" s="432" t="e">
        <f>'2 kg +'!C49</f>
        <v>#DIV/0!</v>
      </c>
      <c r="H88" s="432" t="e">
        <f>'2 kg +'!D49</f>
        <v>#DIV/0!</v>
      </c>
      <c r="I88" s="432" t="e">
        <f>'2 kg +'!E49</f>
        <v>#DIV/0!</v>
      </c>
      <c r="J88" s="434" t="e">
        <f t="shared" si="0"/>
        <v>#N/A</v>
      </c>
    </row>
    <row r="89" spans="1:10" s="433" customFormat="1" ht="30" customHeight="1" x14ac:dyDescent="0.2">
      <c r="A89" s="429">
        <v>16</v>
      </c>
      <c r="B89" s="434" t="e">
        <f>'5 kg'!I8</f>
        <v>#N/A</v>
      </c>
      <c r="C89" s="435" t="e">
        <f>'5 kg'!H9</f>
        <v>#N/A</v>
      </c>
      <c r="D89" s="443" t="e">
        <f>'5 kg'!E72</f>
        <v>#N/A</v>
      </c>
      <c r="E89" s="465">
        <f>'DATOS 1'!W109</f>
        <v>80</v>
      </c>
      <c r="F89" s="463">
        <f>'DATOS 1'!X109</f>
        <v>250</v>
      </c>
      <c r="G89" s="432" t="e">
        <f>'5 kg'!C49</f>
        <v>#DIV/0!</v>
      </c>
      <c r="H89" s="432" t="e">
        <f>'5 kg'!D49</f>
        <v>#DIV/0!</v>
      </c>
      <c r="I89" s="432" t="e">
        <f>'5 kg'!E49</f>
        <v>#DIV/0!</v>
      </c>
      <c r="J89" s="434" t="e">
        <f t="shared" si="0"/>
        <v>#N/A</v>
      </c>
    </row>
    <row r="90" spans="1:10" s="433" customFormat="1" ht="30" customHeight="1" x14ac:dyDescent="0.2">
      <c r="A90" s="429">
        <v>17</v>
      </c>
      <c r="B90" s="434" t="e">
        <f>'10 kg'!I8</f>
        <v>#N/A</v>
      </c>
      <c r="C90" s="435" t="e">
        <f>'10 kg'!H9</f>
        <v>#N/A</v>
      </c>
      <c r="D90" s="500" t="e">
        <f>'10 kg'!E73</f>
        <v>#N/A</v>
      </c>
      <c r="E90" s="465">
        <f>'DATOS 1'!W110</f>
        <v>0.16</v>
      </c>
      <c r="F90" s="464">
        <f>'DATOS 1'!X110/1000</f>
        <v>0.5</v>
      </c>
      <c r="G90" s="432" t="e">
        <f>'10 kg'!C49</f>
        <v>#DIV/0!</v>
      </c>
      <c r="H90" s="432" t="e">
        <f>'10 kg'!D49</f>
        <v>#DIV/0!</v>
      </c>
      <c r="I90" s="432" t="e">
        <f>'10 kg'!E49</f>
        <v>#DIV/0!</v>
      </c>
      <c r="J90" s="435" t="e">
        <f t="shared" si="0"/>
        <v>#N/A</v>
      </c>
    </row>
    <row r="91" spans="1:10" s="296" customFormat="1" ht="20.100000000000001" customHeight="1" x14ac:dyDescent="0.2">
      <c r="A91" s="297"/>
      <c r="B91" s="298"/>
      <c r="C91" s="299"/>
      <c r="D91" s="300"/>
      <c r="E91" s="300"/>
      <c r="F91" s="299"/>
      <c r="G91" s="299"/>
      <c r="H91" s="299"/>
      <c r="I91" s="299"/>
      <c r="J91" s="299"/>
    </row>
    <row r="92" spans="1:10" s="296" customFormat="1" ht="20.100000000000001" customHeight="1" x14ac:dyDescent="0.2">
      <c r="A92" s="297"/>
      <c r="B92" s="298"/>
      <c r="C92" s="299"/>
      <c r="D92" s="300"/>
      <c r="E92" s="300"/>
      <c r="F92" s="299"/>
      <c r="G92" s="299"/>
      <c r="H92" s="299"/>
      <c r="I92" s="299"/>
      <c r="J92" s="299"/>
    </row>
    <row r="93" spans="1:10" ht="65.099999999999994" customHeight="1" x14ac:dyDescent="0.25">
      <c r="A93" s="818"/>
      <c r="B93" s="818"/>
      <c r="C93" s="818"/>
      <c r="D93" s="818"/>
      <c r="E93" s="818"/>
      <c r="F93" s="818"/>
      <c r="G93" s="818"/>
      <c r="H93" s="818"/>
      <c r="I93" s="818"/>
      <c r="J93" s="818"/>
    </row>
    <row r="94" spans="1:10" ht="65.099999999999994" customHeight="1" x14ac:dyDescent="0.25">
      <c r="A94" s="468"/>
      <c r="B94" s="468"/>
      <c r="C94" s="468"/>
      <c r="D94" s="468"/>
      <c r="E94" s="468"/>
      <c r="F94" s="468"/>
      <c r="G94" s="468"/>
      <c r="H94" s="468"/>
      <c r="I94" s="468"/>
      <c r="J94" s="468"/>
    </row>
    <row r="95" spans="1:10" ht="18" customHeight="1" x14ac:dyDescent="0.3">
      <c r="A95" s="213"/>
      <c r="B95" s="213"/>
      <c r="C95" s="213"/>
      <c r="D95" s="213"/>
      <c r="E95" s="213"/>
      <c r="F95" s="213"/>
      <c r="G95" s="213"/>
      <c r="H95" s="779" t="s">
        <v>35</v>
      </c>
      <c r="I95" s="779"/>
      <c r="J95" s="206">
        <f>J2</f>
        <v>0</v>
      </c>
    </row>
    <row r="96" spans="1:10" ht="15.75" customHeight="1" x14ac:dyDescent="0.25">
      <c r="A96" s="195"/>
      <c r="B96" s="195"/>
      <c r="C96" s="195"/>
      <c r="D96" s="195"/>
      <c r="E96" s="214"/>
      <c r="F96" s="195"/>
      <c r="G96" s="195"/>
      <c r="H96" s="195"/>
      <c r="I96" s="195"/>
      <c r="J96" s="195"/>
    </row>
    <row r="97" spans="1:10" ht="12" customHeight="1" x14ac:dyDescent="0.25">
      <c r="A97" s="797" t="s">
        <v>385</v>
      </c>
      <c r="B97" s="797"/>
      <c r="C97" s="797"/>
      <c r="D97" s="797"/>
      <c r="E97" s="797"/>
      <c r="F97" s="797"/>
      <c r="G97" s="797"/>
      <c r="H97" s="797"/>
      <c r="I97" s="797"/>
      <c r="J97" s="797"/>
    </row>
    <row r="98" spans="1:10" ht="12" customHeight="1" x14ac:dyDescent="0.25">
      <c r="A98" s="797"/>
      <c r="B98" s="797"/>
      <c r="C98" s="797"/>
      <c r="D98" s="797"/>
      <c r="E98" s="797"/>
      <c r="F98" s="797"/>
      <c r="G98" s="797"/>
      <c r="H98" s="797"/>
      <c r="I98" s="797"/>
      <c r="J98" s="797"/>
    </row>
    <row r="99" spans="1:10" ht="12" customHeight="1" x14ac:dyDescent="0.25">
      <c r="A99" s="797"/>
      <c r="B99" s="797"/>
      <c r="C99" s="797"/>
      <c r="D99" s="797"/>
      <c r="E99" s="797"/>
      <c r="F99" s="797"/>
      <c r="G99" s="797"/>
      <c r="H99" s="797"/>
      <c r="I99" s="797"/>
      <c r="J99" s="797"/>
    </row>
    <row r="100" spans="1:10" ht="12" customHeight="1" x14ac:dyDescent="0.25">
      <c r="A100" s="797"/>
      <c r="B100" s="797"/>
      <c r="C100" s="797"/>
      <c r="D100" s="797"/>
      <c r="E100" s="797"/>
      <c r="F100" s="797"/>
      <c r="G100" s="797"/>
      <c r="H100" s="797"/>
      <c r="I100" s="797"/>
      <c r="J100" s="797"/>
    </row>
    <row r="101" spans="1:10" ht="12" customHeight="1" x14ac:dyDescent="0.25">
      <c r="A101" s="797"/>
      <c r="B101" s="797"/>
      <c r="C101" s="797"/>
      <c r="D101" s="797"/>
      <c r="E101" s="797"/>
      <c r="F101" s="797"/>
      <c r="G101" s="797"/>
      <c r="H101" s="797"/>
      <c r="I101" s="797"/>
      <c r="J101" s="797"/>
    </row>
    <row r="102" spans="1:10" ht="12" customHeight="1" x14ac:dyDescent="0.25">
      <c r="A102" s="797"/>
      <c r="B102" s="797"/>
      <c r="C102" s="797"/>
      <c r="D102" s="797"/>
      <c r="E102" s="797"/>
      <c r="F102" s="797"/>
      <c r="G102" s="797"/>
      <c r="H102" s="797"/>
      <c r="I102" s="797"/>
      <c r="J102" s="797"/>
    </row>
    <row r="103" spans="1:10" x14ac:dyDescent="0.25">
      <c r="A103" s="195"/>
      <c r="B103" s="195"/>
      <c r="C103" s="195"/>
      <c r="D103" s="195"/>
      <c r="E103" s="195"/>
      <c r="F103" s="195"/>
      <c r="G103" s="195"/>
      <c r="H103" s="195"/>
      <c r="I103" s="195"/>
      <c r="J103" s="195"/>
    </row>
    <row r="104" spans="1:10" x14ac:dyDescent="0.25">
      <c r="A104" s="792" t="s">
        <v>93</v>
      </c>
      <c r="B104" s="792"/>
      <c r="C104" s="792"/>
      <c r="D104" s="792"/>
      <c r="E104" s="195"/>
      <c r="F104" s="195"/>
      <c r="G104" s="195"/>
      <c r="H104" s="195"/>
      <c r="I104" s="195"/>
      <c r="J104" s="195"/>
    </row>
    <row r="105" spans="1:10" x14ac:dyDescent="0.25">
      <c r="A105" s="226"/>
      <c r="B105" s="226"/>
      <c r="C105" s="226"/>
      <c r="D105" s="226"/>
      <c r="E105" s="226"/>
      <c r="F105" s="226"/>
      <c r="G105" s="226"/>
      <c r="H105" s="226"/>
      <c r="I105" s="226"/>
      <c r="J105" s="226"/>
    </row>
    <row r="106" spans="1:10" x14ac:dyDescent="0.25">
      <c r="A106" s="218"/>
      <c r="B106" s="218"/>
      <c r="C106" s="218"/>
      <c r="D106" s="218"/>
      <c r="E106" s="195"/>
      <c r="F106" s="195"/>
      <c r="G106" s="195"/>
      <c r="H106" s="195"/>
      <c r="I106" s="195"/>
      <c r="J106" s="195"/>
    </row>
    <row r="107" spans="1:10" x14ac:dyDescent="0.25">
      <c r="A107" s="289" t="s">
        <v>196</v>
      </c>
      <c r="B107" s="290" t="s">
        <v>322</v>
      </c>
      <c r="C107" s="291"/>
      <c r="D107" s="291"/>
      <c r="E107" s="291"/>
      <c r="F107" s="291"/>
      <c r="G107" s="291"/>
      <c r="H107" s="195"/>
      <c r="I107" s="195"/>
      <c r="J107" s="195"/>
    </row>
    <row r="108" spans="1:10" x14ac:dyDescent="0.25">
      <c r="A108" s="289" t="s">
        <v>196</v>
      </c>
      <c r="B108" s="292" t="s">
        <v>323</v>
      </c>
      <c r="C108" s="293"/>
      <c r="D108" s="293"/>
      <c r="E108" s="293"/>
      <c r="F108" s="293"/>
      <c r="G108" s="293"/>
      <c r="H108" s="195"/>
      <c r="I108" s="195"/>
      <c r="J108" s="195"/>
    </row>
    <row r="109" spans="1:10" x14ac:dyDescent="0.25">
      <c r="A109" s="289" t="s">
        <v>196</v>
      </c>
      <c r="B109" s="294" t="s">
        <v>324</v>
      </c>
      <c r="C109" s="293"/>
      <c r="D109" s="293"/>
      <c r="E109" s="293"/>
      <c r="F109" s="293"/>
      <c r="G109" s="293"/>
      <c r="H109" s="195"/>
      <c r="I109" s="195"/>
      <c r="J109" s="195"/>
    </row>
    <row r="110" spans="1:10" x14ac:dyDescent="0.25">
      <c r="A110" s="289" t="s">
        <v>196</v>
      </c>
      <c r="B110" s="292" t="s">
        <v>325</v>
      </c>
      <c r="C110" s="293"/>
      <c r="D110" s="293"/>
      <c r="E110" s="293"/>
      <c r="F110" s="293"/>
      <c r="G110" s="293"/>
      <c r="H110" s="195"/>
      <c r="I110" s="195"/>
      <c r="J110" s="195"/>
    </row>
    <row r="111" spans="1:10" x14ac:dyDescent="0.25">
      <c r="A111" s="289" t="s">
        <v>196</v>
      </c>
      <c r="B111" s="292" t="s">
        <v>326</v>
      </c>
      <c r="C111" s="295"/>
      <c r="D111" s="295"/>
      <c r="E111" s="295"/>
      <c r="F111" s="295"/>
      <c r="G111" s="295"/>
      <c r="H111" s="195"/>
      <c r="I111" s="195"/>
      <c r="J111" s="195"/>
    </row>
    <row r="112" spans="1:10" x14ac:dyDescent="0.25">
      <c r="A112" s="227"/>
      <c r="B112" s="228"/>
      <c r="C112" s="228"/>
      <c r="D112" s="228"/>
      <c r="E112" s="228"/>
      <c r="F112" s="228"/>
      <c r="G112" s="228"/>
      <c r="H112" s="195"/>
      <c r="I112" s="195"/>
      <c r="J112" s="195"/>
    </row>
    <row r="113" spans="1:10" x14ac:dyDescent="0.25">
      <c r="A113" s="229"/>
      <c r="B113" s="229"/>
      <c r="C113" s="229"/>
      <c r="D113" s="229"/>
      <c r="E113" s="229"/>
      <c r="F113" s="229"/>
      <c r="G113" s="213"/>
      <c r="H113" s="213"/>
      <c r="I113" s="195"/>
      <c r="J113" s="195"/>
    </row>
    <row r="114" spans="1:10" x14ac:dyDescent="0.25">
      <c r="A114" s="195"/>
      <c r="B114" s="195"/>
      <c r="C114" s="195"/>
      <c r="D114" s="195"/>
      <c r="E114" s="195"/>
      <c r="F114" s="195"/>
      <c r="G114" s="195"/>
      <c r="H114" s="195"/>
      <c r="I114" s="195"/>
      <c r="J114" s="195"/>
    </row>
    <row r="115" spans="1:10" x14ac:dyDescent="0.25">
      <c r="A115" s="811" t="s">
        <v>31</v>
      </c>
      <c r="B115" s="811"/>
      <c r="C115" s="811"/>
      <c r="D115" s="195"/>
      <c r="E115" s="230"/>
      <c r="F115" s="195"/>
      <c r="G115" s="195"/>
      <c r="H115" s="195"/>
      <c r="I115" s="195"/>
      <c r="J115" s="195"/>
    </row>
    <row r="116" spans="1:10" x14ac:dyDescent="0.25">
      <c r="A116" s="195"/>
      <c r="B116" s="195"/>
      <c r="C116" s="195"/>
      <c r="D116" s="195"/>
      <c r="E116" s="195"/>
      <c r="F116" s="195"/>
      <c r="G116" s="195"/>
      <c r="H116" s="195"/>
      <c r="I116" s="195"/>
      <c r="J116" s="195"/>
    </row>
    <row r="117" spans="1:10" x14ac:dyDescent="0.25">
      <c r="A117" s="195"/>
      <c r="B117" s="195"/>
      <c r="C117" s="195"/>
      <c r="D117" s="195"/>
      <c r="E117" s="231" t="s">
        <v>255</v>
      </c>
      <c r="F117" s="195"/>
      <c r="G117" s="232" t="s">
        <v>140</v>
      </c>
      <c r="H117" s="195"/>
      <c r="I117" s="195"/>
      <c r="J117" s="210"/>
    </row>
    <row r="118" spans="1:10" ht="16.5" thickBot="1" x14ac:dyDescent="0.3">
      <c r="A118" s="230"/>
      <c r="B118" s="812"/>
      <c r="C118" s="812"/>
      <c r="D118" s="812"/>
      <c r="E118" s="812"/>
      <c r="F118" s="195"/>
      <c r="G118" s="812"/>
      <c r="H118" s="812"/>
      <c r="I118" s="812"/>
      <c r="J118" s="812"/>
    </row>
    <row r="119" spans="1:10" x14ac:dyDescent="0.25">
      <c r="A119" s="195"/>
      <c r="B119" s="813" t="s">
        <v>191</v>
      </c>
      <c r="C119" s="813"/>
      <c r="D119" s="813"/>
      <c r="E119" s="813"/>
      <c r="F119" s="233"/>
      <c r="G119" s="813" t="s">
        <v>192</v>
      </c>
      <c r="H119" s="813"/>
      <c r="I119" s="813"/>
      <c r="J119" s="234"/>
    </row>
    <row r="120" spans="1:10" x14ac:dyDescent="0.25">
      <c r="A120" s="195"/>
      <c r="B120" s="818" t="e">
        <f>VLOOKUP($F$119,'DATOS 1'!$V$81:$Y$85,4,FALSE)</f>
        <v>#N/A</v>
      </c>
      <c r="C120" s="818"/>
      <c r="D120" s="818"/>
      <c r="E120" s="818"/>
      <c r="F120" s="195"/>
      <c r="G120" s="213" t="e">
        <f>VLOOKUP($J$119,'DATOS 1'!V81:Y85,4,FALSE)</f>
        <v>#N/A</v>
      </c>
      <c r="H120" s="213"/>
      <c r="I120" s="213"/>
      <c r="J120" s="195"/>
    </row>
    <row r="121" spans="1:10" ht="15.75" customHeight="1" x14ac:dyDescent="0.25">
      <c r="A121" s="195"/>
      <c r="B121" s="818" t="e">
        <f>VLOOKUP($F$119,'DATOS 1'!$V$81:$Y$85,2,FALSE)</f>
        <v>#N/A</v>
      </c>
      <c r="C121" s="818"/>
      <c r="D121" s="818"/>
      <c r="E121" s="818"/>
      <c r="F121" s="195"/>
      <c r="G121" s="819" t="e">
        <f>VLOOKUP($J$119,'DATOS 1'!$V$81:$Y$85,2,FALSE)</f>
        <v>#N/A</v>
      </c>
      <c r="H121" s="819"/>
      <c r="I121" s="819"/>
      <c r="J121" s="195"/>
    </row>
    <row r="122" spans="1:10" x14ac:dyDescent="0.25">
      <c r="A122" s="195"/>
      <c r="B122" s="195"/>
      <c r="C122" s="195"/>
      <c r="D122" s="195"/>
      <c r="E122" s="195"/>
      <c r="F122" s="195"/>
      <c r="G122" s="195"/>
      <c r="H122" s="195"/>
      <c r="I122" s="195"/>
      <c r="J122" s="210"/>
    </row>
    <row r="123" spans="1:10" x14ac:dyDescent="0.25">
      <c r="A123" s="195"/>
      <c r="B123" s="794" t="s">
        <v>281</v>
      </c>
      <c r="C123" s="794"/>
      <c r="D123" s="794"/>
      <c r="E123" s="794"/>
      <c r="F123" s="817"/>
      <c r="G123" s="817"/>
      <c r="H123" s="195"/>
      <c r="I123" s="195"/>
      <c r="J123" s="210"/>
    </row>
    <row r="124" spans="1:10" x14ac:dyDescent="0.25">
      <c r="A124" s="195"/>
      <c r="B124" s="195"/>
      <c r="C124" s="195"/>
      <c r="D124" s="195"/>
      <c r="E124" s="195"/>
      <c r="F124" s="195"/>
      <c r="G124" s="195"/>
      <c r="H124" s="195"/>
      <c r="I124" s="195"/>
      <c r="J124" s="210"/>
    </row>
    <row r="125" spans="1:10" x14ac:dyDescent="0.25">
      <c r="A125" s="195"/>
      <c r="B125" s="195"/>
      <c r="C125" s="802" t="s">
        <v>94</v>
      </c>
      <c r="D125" s="802"/>
      <c r="E125" s="802"/>
      <c r="F125" s="802"/>
      <c r="G125" s="802"/>
      <c r="H125" s="802"/>
      <c r="I125" s="195"/>
      <c r="J125" s="210"/>
    </row>
    <row r="126" spans="1:10" x14ac:dyDescent="0.25">
      <c r="A126" s="195"/>
      <c r="B126" s="195"/>
      <c r="C126" s="195"/>
      <c r="D126" s="195"/>
      <c r="E126" s="195"/>
      <c r="F126" s="195"/>
      <c r="G126" s="195"/>
      <c r="H126" s="195"/>
      <c r="I126" s="195"/>
      <c r="J126" s="195"/>
    </row>
    <row r="127" spans="1:10" x14ac:dyDescent="0.25">
      <c r="A127" s="195"/>
      <c r="B127" s="195"/>
      <c r="C127" s="195"/>
      <c r="D127" s="195"/>
      <c r="E127" s="195"/>
      <c r="F127" s="195"/>
      <c r="G127" s="195"/>
      <c r="H127" s="195"/>
      <c r="I127" s="195"/>
      <c r="J127" s="195"/>
    </row>
    <row r="128" spans="1:10" x14ac:dyDescent="0.25">
      <c r="A128" s="195"/>
      <c r="B128" s="195"/>
      <c r="C128" s="195"/>
      <c r="D128" s="195"/>
      <c r="E128" s="195"/>
      <c r="F128" s="195"/>
      <c r="G128" s="195"/>
      <c r="H128" s="195"/>
      <c r="I128" s="195"/>
      <c r="J128" s="195"/>
    </row>
  </sheetData>
  <sheetProtection algorithmName="SHA-512" hashValue="qwHfHScQghD/TwLgP8nvy6sauOWfpTlogAVxCVXRjotuYJ3zEdZw10uxrsSKdSgZ6FkItL2IoFaSJ2wX0OUzCw==" saltValue="n3vzEgvxSZqjN896NtikZQ==" spinCount="100000" sheet="1" objects="1" scenarios="1"/>
  <mergeCells count="81">
    <mergeCell ref="A1:J1"/>
    <mergeCell ref="A38:J38"/>
    <mergeCell ref="A93:J93"/>
    <mergeCell ref="D4:G4"/>
    <mergeCell ref="D5:I5"/>
    <mergeCell ref="D6:G6"/>
    <mergeCell ref="G72:I72"/>
    <mergeCell ref="G46:H46"/>
    <mergeCell ref="I46:J46"/>
    <mergeCell ref="A70:E70"/>
    <mergeCell ref="C47:D47"/>
    <mergeCell ref="E47:F47"/>
    <mergeCell ref="A49:E49"/>
    <mergeCell ref="A51:J54"/>
    <mergeCell ref="A56:C56"/>
    <mergeCell ref="F56:G56"/>
    <mergeCell ref="H56:J56"/>
    <mergeCell ref="A57:C57"/>
    <mergeCell ref="F57:G57"/>
    <mergeCell ref="F123:G123"/>
    <mergeCell ref="A104:D104"/>
    <mergeCell ref="B120:E120"/>
    <mergeCell ref="G121:I121"/>
    <mergeCell ref="B121:E121"/>
    <mergeCell ref="G119:I119"/>
    <mergeCell ref="H57:J57"/>
    <mergeCell ref="A59:I59"/>
    <mergeCell ref="A61:J61"/>
    <mergeCell ref="H69:I69"/>
    <mergeCell ref="A45:B46"/>
    <mergeCell ref="C45:D46"/>
    <mergeCell ref="A47:B47"/>
    <mergeCell ref="C125:H125"/>
    <mergeCell ref="A72:A73"/>
    <mergeCell ref="B72:B73"/>
    <mergeCell ref="C72:D72"/>
    <mergeCell ref="E72:E73"/>
    <mergeCell ref="F72:F73"/>
    <mergeCell ref="A115:C115"/>
    <mergeCell ref="B118:E118"/>
    <mergeCell ref="G118:J118"/>
    <mergeCell ref="B119:E119"/>
    <mergeCell ref="H95:I95"/>
    <mergeCell ref="A97:J102"/>
    <mergeCell ref="B123:E123"/>
    <mergeCell ref="H41:I41"/>
    <mergeCell ref="B21:E21"/>
    <mergeCell ref="A22:D22"/>
    <mergeCell ref="A24:G24"/>
    <mergeCell ref="A26:I26"/>
    <mergeCell ref="A28:D28"/>
    <mergeCell ref="A30:J30"/>
    <mergeCell ref="A32:D32"/>
    <mergeCell ref="A34:J34"/>
    <mergeCell ref="A36:G36"/>
    <mergeCell ref="A14:C14"/>
    <mergeCell ref="D14:G14"/>
    <mergeCell ref="D12:E12"/>
    <mergeCell ref="E45:F46"/>
    <mergeCell ref="G45:J45"/>
    <mergeCell ref="A15:C15"/>
    <mergeCell ref="A16:C16"/>
    <mergeCell ref="D16:G16"/>
    <mergeCell ref="D15:J15"/>
    <mergeCell ref="A43:G43"/>
    <mergeCell ref="A20:D20"/>
    <mergeCell ref="A18:E18"/>
    <mergeCell ref="E20:J20"/>
    <mergeCell ref="A12:C12"/>
    <mergeCell ref="A13:C13"/>
    <mergeCell ref="D13:G13"/>
    <mergeCell ref="A10:E10"/>
    <mergeCell ref="H8:I8"/>
    <mergeCell ref="A2:C2"/>
    <mergeCell ref="H2:I2"/>
    <mergeCell ref="A4:B4"/>
    <mergeCell ref="A5:B5"/>
    <mergeCell ref="A6:B6"/>
    <mergeCell ref="A8:C8"/>
    <mergeCell ref="D8:E8"/>
    <mergeCell ref="F8:G8"/>
  </mergeCells>
  <pageMargins left="0.70866141732283472" right="0.70866141732283472" top="0.6692913385826772" bottom="0" header="0.31496062992125984" footer="0.31496062992125984"/>
  <pageSetup scale="95" orientation="portrait" horizontalDpi="4294967293" r:id="rId1"/>
  <headerFooter>
    <oddHeader>&amp;C
&amp;"-,Negrita"&amp;14CERTIFICADO DE                                                                                                                          CALIBRACIÓN DE PESAS</oddHeader>
    <oddFooter>&amp;R
RT03-F16 Vr2 (2018-03-05)
&amp;"Arial,Normal"&amp;9&amp;P de &amp;N</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'DATOS 1'!$V$81:$V$83</xm:f>
          </x14:formula1>
          <xm:sqref>F119</xm:sqref>
        </x14:dataValidation>
        <x14:dataValidation type="list" allowBlank="1" showInputMessage="1" showErrorMessage="1">
          <x14:formula1>
            <xm:f>'DATOS 1'!$V$81:$V$85</xm:f>
          </x14:formula1>
          <xm:sqref>J119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58" zoomScale="80" zoomScaleNormal="80" workbookViewId="0">
      <selection activeCell="J63" sqref="J63"/>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287"/>
      <c r="D27" s="287"/>
      <c r="E27" s="287"/>
      <c r="F27" s="287"/>
      <c r="G27" s="287"/>
      <c r="H27" s="287"/>
      <c r="I27" s="118"/>
      <c r="J27" s="118"/>
    </row>
    <row r="28" spans="1:11" s="119" customFormat="1" ht="31.5" customHeight="1" x14ac:dyDescent="0.2">
      <c r="A28" s="565"/>
      <c r="B28" s="361" t="s">
        <v>2</v>
      </c>
      <c r="C28" s="287"/>
      <c r="D28" s="287"/>
      <c r="E28" s="287"/>
      <c r="F28" s="287"/>
      <c r="G28" s="287"/>
      <c r="H28" s="287"/>
      <c r="I28" s="118"/>
      <c r="J28" s="118"/>
    </row>
    <row r="29" spans="1:11" s="119" customFormat="1" ht="31.5" customHeight="1" x14ac:dyDescent="0.2">
      <c r="A29" s="565"/>
      <c r="B29" s="361" t="s">
        <v>2</v>
      </c>
      <c r="C29" s="287"/>
      <c r="D29" s="287"/>
      <c r="E29" s="287"/>
      <c r="F29" s="287"/>
      <c r="G29" s="287"/>
      <c r="H29" s="287"/>
      <c r="I29" s="118"/>
      <c r="J29" s="118"/>
    </row>
    <row r="30" spans="1:11" s="119" customFormat="1" ht="31.5" customHeight="1" thickBot="1" x14ac:dyDescent="0.25">
      <c r="A30" s="569"/>
      <c r="B30" s="130" t="s">
        <v>0</v>
      </c>
      <c r="C30" s="287"/>
      <c r="D30" s="287"/>
      <c r="E30" s="287"/>
      <c r="F30" s="287"/>
      <c r="G30" s="287"/>
      <c r="H30" s="287"/>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52" t="e">
        <f t="shared" ref="C39:H39" si="0">+AVERAGE(C27,C30)</f>
        <v>#DIV/0!</v>
      </c>
      <c r="D39" s="453" t="e">
        <f t="shared" si="0"/>
        <v>#DIV/0!</v>
      </c>
      <c r="E39" s="453" t="e">
        <f t="shared" si="0"/>
        <v>#DIV/0!</v>
      </c>
      <c r="F39" s="453" t="e">
        <f t="shared" si="0"/>
        <v>#DIV/0!</v>
      </c>
      <c r="G39" s="453" t="e">
        <f t="shared" si="0"/>
        <v>#DIV/0!</v>
      </c>
      <c r="H39" s="454" t="e">
        <f t="shared" si="0"/>
        <v>#DIV/0!</v>
      </c>
      <c r="I39" s="118"/>
      <c r="J39" s="118"/>
    </row>
    <row r="40" spans="1:11" s="119" customFormat="1" ht="31.5" customHeight="1" x14ac:dyDescent="0.2">
      <c r="A40" s="138"/>
      <c r="B40" s="143"/>
      <c r="C40" s="455" t="e">
        <f t="shared" ref="C40:H40" si="1">+AVERAGE(C28:C29)</f>
        <v>#DIV/0!</v>
      </c>
      <c r="D40" s="378" t="e">
        <f t="shared" si="1"/>
        <v>#DIV/0!</v>
      </c>
      <c r="E40" s="378" t="e">
        <f t="shared" si="1"/>
        <v>#DIV/0!</v>
      </c>
      <c r="F40" s="378" t="e">
        <f t="shared" si="1"/>
        <v>#DIV/0!</v>
      </c>
      <c r="G40" s="378" t="e">
        <f t="shared" si="1"/>
        <v>#DIV/0!</v>
      </c>
      <c r="H40" s="456" t="e">
        <f t="shared" si="1"/>
        <v>#DIV/0!</v>
      </c>
      <c r="I40" s="118"/>
      <c r="J40" s="118"/>
    </row>
    <row r="41" spans="1:11" s="119" customFormat="1" ht="31.5" customHeight="1" thickBot="1" x14ac:dyDescent="0.25">
      <c r="A41" s="138"/>
      <c r="B41" s="147"/>
      <c r="C41" s="457" t="e">
        <f>+C40-C39</f>
        <v>#DIV/0!</v>
      </c>
      <c r="D41" s="458" t="e">
        <f t="shared" ref="D41:H41" si="2">+D40-D39</f>
        <v>#DIV/0!</v>
      </c>
      <c r="E41" s="458" t="e">
        <f t="shared" si="2"/>
        <v>#DIV/0!</v>
      </c>
      <c r="F41" s="458" t="e">
        <f t="shared" si="2"/>
        <v>#DIV/0!</v>
      </c>
      <c r="G41" s="458" t="e">
        <f t="shared" si="2"/>
        <v>#DIV/0!</v>
      </c>
      <c r="H41" s="459" t="e">
        <f t="shared" si="2"/>
        <v>#DIV/0!</v>
      </c>
      <c r="I41" s="118"/>
      <c r="J41" s="118"/>
    </row>
    <row r="42" spans="1:11" s="119" customFormat="1" ht="31.5" customHeight="1" thickBot="1" x14ac:dyDescent="0.25">
      <c r="A42" s="118"/>
      <c r="B42" s="151" t="s">
        <v>55</v>
      </c>
      <c r="C42" s="460"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382</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493" t="s">
        <v>203</v>
      </c>
      <c r="B71" s="494" t="s">
        <v>141</v>
      </c>
      <c r="C71" s="470"/>
      <c r="D71" s="495" t="s">
        <v>266</v>
      </c>
      <c r="E71" s="521" t="s">
        <v>111</v>
      </c>
      <c r="F71" s="521"/>
      <c r="G71" s="522" t="s">
        <v>82</v>
      </c>
      <c r="H71" s="523" t="s">
        <v>112</v>
      </c>
      <c r="I71" s="523"/>
      <c r="J71" s="524"/>
    </row>
    <row r="72" spans="1:11" s="119" customFormat="1" ht="31.5" customHeight="1" x14ac:dyDescent="0.2">
      <c r="A72" s="493" t="e">
        <f>C10</f>
        <v>#N/A</v>
      </c>
      <c r="B72" s="370" t="e">
        <f>C11</f>
        <v>#N/A</v>
      </c>
      <c r="C72" s="370" t="e">
        <f>H53</f>
        <v>#DIV/0!</v>
      </c>
      <c r="D72" s="496" t="e">
        <f>A72+B72/1000+C72/1000</f>
        <v>#N/A</v>
      </c>
      <c r="E72" s="497" t="e">
        <f>D72*1000-A72*1000</f>
        <v>#N/A</v>
      </c>
      <c r="F72" s="498" t="s">
        <v>3</v>
      </c>
      <c r="G72" s="522"/>
      <c r="H72" s="370" t="e">
        <f>H66</f>
        <v>#DIV/0!</v>
      </c>
      <c r="I72" s="525" t="s">
        <v>3</v>
      </c>
      <c r="J72" s="526"/>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LIcRk1Ct0xeLDbQdobx0bm2bqSf0XhNhebfc3aPexzg5thKeact13KSBXP747eZhZlb+er2VAe2r81GGUaqytA==" saltValue="icR6MbaIW/2iUavCleOjb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83"/>
  <sheetViews>
    <sheetView showGridLines="0" zoomScale="80" zoomScaleNormal="80" workbookViewId="0">
      <selection activeCell="H75" sqref="H75"/>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287"/>
      <c r="D27" s="287"/>
      <c r="E27" s="287"/>
      <c r="F27" s="287"/>
      <c r="G27" s="287"/>
      <c r="H27" s="287"/>
      <c r="I27" s="118"/>
      <c r="J27" s="118"/>
    </row>
    <row r="28" spans="1:11" s="119" customFormat="1" ht="31.5" customHeight="1" x14ac:dyDescent="0.2">
      <c r="A28" s="565"/>
      <c r="B28" s="361" t="s">
        <v>2</v>
      </c>
      <c r="C28" s="287"/>
      <c r="D28" s="287"/>
      <c r="E28" s="287"/>
      <c r="F28" s="287"/>
      <c r="G28" s="287"/>
      <c r="H28" s="287"/>
      <c r="I28" s="118"/>
      <c r="J28" s="118"/>
    </row>
    <row r="29" spans="1:11" s="119" customFormat="1" ht="31.5" customHeight="1" x14ac:dyDescent="0.2">
      <c r="A29" s="565"/>
      <c r="B29" s="361" t="s">
        <v>2</v>
      </c>
      <c r="C29" s="287"/>
      <c r="D29" s="287"/>
      <c r="E29" s="287"/>
      <c r="F29" s="287"/>
      <c r="G29" s="287"/>
      <c r="H29" s="287"/>
      <c r="I29" s="118"/>
      <c r="J29" s="118"/>
    </row>
    <row r="30" spans="1:11" s="119" customFormat="1" ht="31.5" customHeight="1" thickBot="1" x14ac:dyDescent="0.25">
      <c r="A30" s="569"/>
      <c r="B30" s="130" t="s">
        <v>0</v>
      </c>
      <c r="C30" s="287"/>
      <c r="D30" s="287"/>
      <c r="E30" s="287"/>
      <c r="F30" s="287"/>
      <c r="G30" s="287"/>
      <c r="H30" s="287"/>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52" t="e">
        <f t="shared" ref="C39:H39" si="0">+AVERAGE(C27,C30)</f>
        <v>#DIV/0!</v>
      </c>
      <c r="D39" s="453" t="e">
        <f t="shared" si="0"/>
        <v>#DIV/0!</v>
      </c>
      <c r="E39" s="453" t="e">
        <f t="shared" si="0"/>
        <v>#DIV/0!</v>
      </c>
      <c r="F39" s="453" t="e">
        <f t="shared" si="0"/>
        <v>#DIV/0!</v>
      </c>
      <c r="G39" s="453" t="e">
        <f t="shared" si="0"/>
        <v>#DIV/0!</v>
      </c>
      <c r="H39" s="454" t="e">
        <f t="shared" si="0"/>
        <v>#DIV/0!</v>
      </c>
      <c r="I39" s="118"/>
      <c r="J39" s="118"/>
    </row>
    <row r="40" spans="1:11" s="119" customFormat="1" ht="31.5" customHeight="1" x14ac:dyDescent="0.2">
      <c r="A40" s="138"/>
      <c r="B40" s="143"/>
      <c r="C40" s="455" t="e">
        <f t="shared" ref="C40:H40" si="1">+AVERAGE(C28:C29)</f>
        <v>#DIV/0!</v>
      </c>
      <c r="D40" s="378" t="e">
        <f t="shared" si="1"/>
        <v>#DIV/0!</v>
      </c>
      <c r="E40" s="378" t="e">
        <f t="shared" si="1"/>
        <v>#DIV/0!</v>
      </c>
      <c r="F40" s="378" t="e">
        <f t="shared" si="1"/>
        <v>#DIV/0!</v>
      </c>
      <c r="G40" s="378" t="e">
        <f t="shared" si="1"/>
        <v>#DIV/0!</v>
      </c>
      <c r="H40" s="456" t="e">
        <f t="shared" si="1"/>
        <v>#DIV/0!</v>
      </c>
      <c r="I40" s="118"/>
      <c r="J40" s="118"/>
    </row>
    <row r="41" spans="1:11" s="119" customFormat="1" ht="31.5" customHeight="1" thickBot="1" x14ac:dyDescent="0.25">
      <c r="A41" s="138"/>
      <c r="B41" s="147"/>
      <c r="C41" s="457" t="e">
        <f>+C40-C39</f>
        <v>#DIV/0!</v>
      </c>
      <c r="D41" s="458" t="e">
        <f t="shared" ref="D41:H41" si="2">+D40-D39</f>
        <v>#DIV/0!</v>
      </c>
      <c r="E41" s="458" t="e">
        <f t="shared" si="2"/>
        <v>#DIV/0!</v>
      </c>
      <c r="F41" s="458" t="e">
        <f t="shared" si="2"/>
        <v>#DIV/0!</v>
      </c>
      <c r="G41" s="458" t="e">
        <f t="shared" si="2"/>
        <v>#DIV/0!</v>
      </c>
      <c r="H41" s="459" t="e">
        <f t="shared" si="2"/>
        <v>#DIV/0!</v>
      </c>
      <c r="I41" s="118"/>
      <c r="J41" s="118"/>
    </row>
    <row r="42" spans="1:11" s="119" customFormat="1" ht="31.5" customHeight="1" thickBot="1" x14ac:dyDescent="0.25">
      <c r="A42" s="118"/>
      <c r="B42" s="151" t="s">
        <v>55</v>
      </c>
      <c r="C42" s="460"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9"/>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470"/>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71" t="e">
        <f>A72</f>
        <v>#N/A</v>
      </c>
      <c r="B73" s="472" t="e">
        <f>B72</f>
        <v>#N/A</v>
      </c>
      <c r="C73" s="472" t="e">
        <f>C72</f>
        <v>#DIV/0!</v>
      </c>
      <c r="D73" s="473" t="e">
        <f>A73+B73/1000+C73/1000</f>
        <v>#N/A</v>
      </c>
      <c r="E73" s="474" t="e">
        <f>E72/1000</f>
        <v>#N/A</v>
      </c>
      <c r="F73" s="474" t="s">
        <v>1</v>
      </c>
      <c r="G73" s="475"/>
      <c r="H73" s="473" t="e">
        <f>H72/1000</f>
        <v>#DIV/0!</v>
      </c>
      <c r="I73" s="829" t="s">
        <v>1</v>
      </c>
      <c r="J73" s="830"/>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2JjFJLTKNJqk3SYAQwAeDBnEIEP+HCkzSZC8IHUdBOPPogtEHNeFR459CECnHWcN9SuSJeipj1qcFHUk9L2XEw==" saltValue="KqlHImPa3YPjI2U4chX+b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97"/>
  <sheetViews>
    <sheetView showGridLines="0" tabSelected="1" view="pageBreakPreview" zoomScaleNormal="100" zoomScaleSheetLayoutView="100" workbookViewId="0">
      <selection activeCell="G65" sqref="G65"/>
    </sheetView>
  </sheetViews>
  <sheetFormatPr baseColWidth="10" defaultRowHeight="15.75" x14ac:dyDescent="0.25"/>
  <cols>
    <col min="1" max="1" width="5.7109375" style="1" customWidth="1"/>
    <col min="2" max="2" width="11.7109375" style="1" customWidth="1"/>
    <col min="3" max="3" width="12.28515625" style="1" customWidth="1"/>
    <col min="4" max="4" width="9.140625" style="1" customWidth="1"/>
    <col min="5" max="5" width="10.42578125" style="1" customWidth="1"/>
    <col min="6" max="6" width="8.7109375" style="1" customWidth="1"/>
    <col min="7" max="7" width="9.140625" style="1" customWidth="1"/>
    <col min="8" max="9" width="8.5703125" style="1" customWidth="1"/>
    <col min="10" max="10" width="8.7109375" style="1" customWidth="1"/>
    <col min="11" max="16384" width="11.42578125" style="1"/>
  </cols>
  <sheetData>
    <row r="1" spans="1:10" ht="65.099999999999994" customHeight="1" x14ac:dyDescent="0.25">
      <c r="A1" s="818"/>
      <c r="B1" s="818"/>
      <c r="C1" s="818"/>
      <c r="D1" s="818"/>
      <c r="E1" s="818"/>
      <c r="F1" s="818"/>
      <c r="G1" s="818"/>
      <c r="H1" s="818"/>
      <c r="I1" s="818"/>
      <c r="J1" s="818"/>
    </row>
    <row r="2" spans="1:10" ht="20.100000000000001" customHeight="1" x14ac:dyDescent="0.3">
      <c r="A2" s="777" t="s">
        <v>12</v>
      </c>
      <c r="B2" s="777"/>
      <c r="C2" s="777"/>
      <c r="D2" s="205"/>
      <c r="E2" s="205"/>
      <c r="F2" s="779" t="s">
        <v>389</v>
      </c>
      <c r="G2" s="779"/>
      <c r="H2" s="779"/>
      <c r="I2" s="779"/>
      <c r="J2" s="206">
        <f>'DATOS 1'!J24</f>
        <v>0</v>
      </c>
    </row>
    <row r="3" spans="1:10" ht="12" customHeight="1" x14ac:dyDescent="0.25">
      <c r="A3" s="350"/>
      <c r="B3" s="205"/>
      <c r="C3" s="205"/>
      <c r="D3" s="205"/>
      <c r="E3" s="205"/>
      <c r="F3" s="205"/>
      <c r="G3" s="195"/>
      <c r="H3" s="195"/>
      <c r="I3" s="195"/>
      <c r="J3" s="195"/>
    </row>
    <row r="4" spans="1:10" ht="15" customHeight="1" x14ac:dyDescent="0.25">
      <c r="A4" s="780" t="s">
        <v>83</v>
      </c>
      <c r="B4" s="780"/>
      <c r="C4" s="195"/>
      <c r="D4" s="822">
        <f>'DATOS 1'!E7</f>
        <v>0</v>
      </c>
      <c r="E4" s="822"/>
      <c r="F4" s="822"/>
      <c r="G4" s="822"/>
      <c r="H4" s="195"/>
      <c r="I4" s="195"/>
      <c r="J4" s="195"/>
    </row>
    <row r="5" spans="1:10" ht="15" customHeight="1" x14ac:dyDescent="0.25">
      <c r="A5" s="780" t="s">
        <v>13</v>
      </c>
      <c r="B5" s="780"/>
      <c r="C5" s="207"/>
      <c r="D5" s="822">
        <f>'DATOS 1'!F7</f>
        <v>0</v>
      </c>
      <c r="E5" s="822"/>
      <c r="F5" s="822"/>
      <c r="G5" s="822"/>
      <c r="H5" s="822"/>
      <c r="I5" s="822"/>
      <c r="J5" s="195"/>
    </row>
    <row r="6" spans="1:10" ht="15" customHeight="1" x14ac:dyDescent="0.25">
      <c r="A6" s="780" t="s">
        <v>14</v>
      </c>
      <c r="B6" s="780"/>
      <c r="C6" s="195"/>
      <c r="D6" s="822">
        <f>'DATOS 1'!C7</f>
        <v>0</v>
      </c>
      <c r="E6" s="822"/>
      <c r="F6" s="822"/>
      <c r="G6" s="822"/>
      <c r="H6" s="195"/>
      <c r="I6" s="195"/>
      <c r="J6" s="195"/>
    </row>
    <row r="7" spans="1:10" ht="12" customHeight="1" x14ac:dyDescent="0.25">
      <c r="A7" s="349"/>
      <c r="B7" s="349"/>
      <c r="C7" s="195"/>
      <c r="D7" s="349"/>
      <c r="E7" s="349"/>
      <c r="F7" s="205"/>
      <c r="G7" s="195"/>
      <c r="H7" s="195"/>
      <c r="I7" s="195"/>
      <c r="J7" s="195"/>
    </row>
    <row r="8" spans="1:10" ht="15" customHeight="1" x14ac:dyDescent="0.25">
      <c r="A8" s="780" t="s">
        <v>15</v>
      </c>
      <c r="B8" s="780"/>
      <c r="C8" s="780"/>
      <c r="D8" s="781" t="e">
        <f>'RT03-F13'!B4</f>
        <v>#N/A</v>
      </c>
      <c r="E8" s="781"/>
      <c r="F8" s="782" t="s">
        <v>17</v>
      </c>
      <c r="G8" s="782"/>
      <c r="H8" s="778" t="e">
        <f>'RT03-F13'!E4</f>
        <v>#N/A</v>
      </c>
      <c r="I8" s="778"/>
      <c r="J8" s="195"/>
    </row>
    <row r="9" spans="1:10" ht="12" customHeight="1" x14ac:dyDescent="0.25">
      <c r="A9" s="205"/>
      <c r="B9" s="205"/>
      <c r="C9" s="205"/>
      <c r="D9" s="205"/>
      <c r="E9" s="205"/>
      <c r="F9" s="205"/>
      <c r="G9" s="195"/>
      <c r="H9" s="195"/>
      <c r="I9" s="195"/>
      <c r="J9" s="195"/>
    </row>
    <row r="10" spans="1:10" ht="20.100000000000001" customHeight="1" x14ac:dyDescent="0.25">
      <c r="A10" s="777" t="s">
        <v>84</v>
      </c>
      <c r="B10" s="777"/>
      <c r="C10" s="777"/>
      <c r="D10" s="777"/>
      <c r="E10" s="777"/>
      <c r="F10" s="205"/>
      <c r="G10" s="195"/>
      <c r="H10" s="195"/>
      <c r="I10" s="195"/>
      <c r="J10" s="195"/>
    </row>
    <row r="11" spans="1:10" ht="12" customHeight="1" x14ac:dyDescent="0.25">
      <c r="A11" s="348"/>
      <c r="B11" s="348"/>
      <c r="C11" s="348"/>
      <c r="D11" s="348"/>
      <c r="E11" s="348"/>
      <c r="F11" s="205"/>
      <c r="G11" s="195"/>
      <c r="H11" s="195"/>
      <c r="I11" s="195"/>
      <c r="J11" s="195"/>
    </row>
    <row r="12" spans="1:10" ht="15" customHeight="1" x14ac:dyDescent="0.25">
      <c r="A12" s="780" t="s">
        <v>209</v>
      </c>
      <c r="B12" s="780"/>
      <c r="C12" s="780"/>
      <c r="D12" s="784" t="s">
        <v>327</v>
      </c>
      <c r="E12" s="784"/>
      <c r="F12" s="205"/>
      <c r="G12" s="205"/>
      <c r="H12" s="358"/>
      <c r="I12" s="358"/>
      <c r="J12" s="195"/>
    </row>
    <row r="13" spans="1:10" ht="15" customHeight="1" x14ac:dyDescent="0.25">
      <c r="A13" s="780" t="s">
        <v>21</v>
      </c>
      <c r="B13" s="780"/>
      <c r="C13" s="780"/>
      <c r="D13" s="790">
        <f>'DATOS 1'!D37</f>
        <v>0</v>
      </c>
      <c r="E13" s="790"/>
      <c r="F13" s="790"/>
      <c r="G13" s="790"/>
      <c r="H13" s="195"/>
      <c r="I13" s="195"/>
      <c r="J13" s="195"/>
    </row>
    <row r="14" spans="1:10" x14ac:dyDescent="0.25">
      <c r="A14" s="780" t="s">
        <v>16</v>
      </c>
      <c r="B14" s="780"/>
      <c r="C14" s="780"/>
      <c r="D14" s="783">
        <f>'DATOS 1'!E37</f>
        <v>0</v>
      </c>
      <c r="E14" s="783"/>
      <c r="F14" s="783"/>
      <c r="G14" s="783"/>
      <c r="H14" s="195"/>
      <c r="I14" s="195"/>
      <c r="J14" s="195"/>
    </row>
    <row r="15" spans="1:10" ht="39.75" customHeight="1" x14ac:dyDescent="0.25">
      <c r="A15" s="780" t="s">
        <v>22</v>
      </c>
      <c r="B15" s="780"/>
      <c r="C15" s="780"/>
      <c r="D15" s="791"/>
      <c r="E15" s="791"/>
      <c r="F15" s="791"/>
      <c r="G15" s="791"/>
      <c r="H15" s="791"/>
      <c r="I15" s="791"/>
      <c r="J15" s="791"/>
    </row>
    <row r="16" spans="1:10" x14ac:dyDescent="0.25">
      <c r="A16" s="780" t="s">
        <v>23</v>
      </c>
      <c r="B16" s="780"/>
      <c r="C16" s="780"/>
      <c r="D16" s="789">
        <f>'DATOS 1'!C37</f>
        <v>0</v>
      </c>
      <c r="E16" s="790"/>
      <c r="F16" s="790"/>
      <c r="G16" s="790"/>
      <c r="H16" s="195"/>
      <c r="I16" s="195"/>
      <c r="J16" s="195"/>
    </row>
    <row r="17" spans="1:10" ht="11.25" customHeight="1" x14ac:dyDescent="0.25">
      <c r="A17" s="349"/>
      <c r="B17" s="349"/>
      <c r="C17" s="349"/>
      <c r="D17" s="350"/>
      <c r="E17" s="350"/>
      <c r="F17" s="350"/>
      <c r="G17" s="350"/>
      <c r="H17" s="195"/>
      <c r="I17" s="195"/>
      <c r="J17" s="195"/>
    </row>
    <row r="18" spans="1:10" ht="15.75" customHeight="1" x14ac:dyDescent="0.25">
      <c r="A18" s="780" t="s">
        <v>24</v>
      </c>
      <c r="B18" s="780"/>
      <c r="C18" s="780"/>
      <c r="D18" s="780"/>
      <c r="E18" s="780"/>
      <c r="F18" s="501" t="s">
        <v>317</v>
      </c>
      <c r="G18" s="195"/>
      <c r="H18" s="195"/>
      <c r="I18" s="195"/>
      <c r="J18" s="195"/>
    </row>
    <row r="19" spans="1:10" ht="13.5" customHeight="1" x14ac:dyDescent="0.25">
      <c r="A19" s="349"/>
      <c r="B19" s="349"/>
      <c r="C19" s="349"/>
      <c r="D19" s="349"/>
      <c r="E19" s="349"/>
      <c r="F19" s="349"/>
      <c r="G19" s="205"/>
      <c r="H19" s="195"/>
      <c r="I19" s="195"/>
      <c r="J19" s="195"/>
    </row>
    <row r="20" spans="1:10" x14ac:dyDescent="0.25">
      <c r="A20" s="777" t="s">
        <v>85</v>
      </c>
      <c r="B20" s="777"/>
      <c r="C20" s="777"/>
      <c r="D20" s="777"/>
      <c r="E20" s="793">
        <f>'DATOS 1'!G7</f>
        <v>0</v>
      </c>
      <c r="F20" s="794"/>
      <c r="G20" s="794"/>
      <c r="H20" s="794"/>
      <c r="I20" s="794"/>
      <c r="J20" s="794"/>
    </row>
    <row r="21" spans="1:10" ht="9.75" customHeight="1" x14ac:dyDescent="0.25">
      <c r="A21" s="195"/>
      <c r="B21" s="777"/>
      <c r="C21" s="777"/>
      <c r="D21" s="777"/>
      <c r="E21" s="777"/>
      <c r="F21" s="348"/>
      <c r="G21" s="350"/>
      <c r="H21" s="195"/>
      <c r="I21" s="195"/>
      <c r="J21" s="195"/>
    </row>
    <row r="22" spans="1:10" x14ac:dyDescent="0.25">
      <c r="A22" s="777" t="s">
        <v>86</v>
      </c>
      <c r="B22" s="777"/>
      <c r="C22" s="777"/>
      <c r="D22" s="777"/>
      <c r="E22" s="211">
        <f>'DATOS 1'!I7</f>
        <v>0</v>
      </c>
      <c r="F22" s="212"/>
      <c r="G22" s="213"/>
      <c r="H22" s="213"/>
      <c r="I22" s="195"/>
      <c r="J22" s="195"/>
    </row>
    <row r="23" spans="1:10" ht="10.5" customHeight="1" x14ac:dyDescent="0.25">
      <c r="A23" s="195"/>
      <c r="B23" s="195"/>
      <c r="C23" s="195"/>
      <c r="D23" s="195"/>
      <c r="E23" s="195"/>
      <c r="F23" s="350"/>
      <c r="G23" s="350"/>
      <c r="H23" s="195"/>
      <c r="I23" s="195"/>
      <c r="J23" s="195"/>
    </row>
    <row r="24" spans="1:10" x14ac:dyDescent="0.25">
      <c r="A24" s="792" t="s">
        <v>211</v>
      </c>
      <c r="B24" s="792"/>
      <c r="C24" s="792"/>
      <c r="D24" s="792"/>
      <c r="E24" s="792"/>
      <c r="F24" s="792"/>
      <c r="G24" s="792"/>
      <c r="H24" s="195"/>
      <c r="I24" s="195"/>
      <c r="J24" s="195"/>
    </row>
    <row r="25" spans="1:10" ht="6" customHeight="1" x14ac:dyDescent="0.25">
      <c r="A25" s="353"/>
      <c r="B25" s="352"/>
      <c r="C25" s="352"/>
      <c r="D25" s="352"/>
      <c r="E25" s="195"/>
      <c r="F25" s="216"/>
      <c r="G25" s="205"/>
      <c r="H25" s="195"/>
      <c r="I25" s="195"/>
      <c r="J25" s="195"/>
    </row>
    <row r="26" spans="1:10" x14ac:dyDescent="0.25">
      <c r="A26" s="790" t="s">
        <v>212</v>
      </c>
      <c r="B26" s="790"/>
      <c r="C26" s="790"/>
      <c r="D26" s="790"/>
      <c r="E26" s="790"/>
      <c r="F26" s="790"/>
      <c r="G26" s="790"/>
      <c r="H26" s="790"/>
      <c r="I26" s="790"/>
      <c r="J26" s="350"/>
    </row>
    <row r="27" spans="1:10" ht="5.25" customHeight="1" x14ac:dyDescent="0.25">
      <c r="A27" s="350"/>
      <c r="B27" s="350"/>
      <c r="C27" s="350"/>
      <c r="D27" s="350"/>
      <c r="E27" s="350"/>
      <c r="F27" s="350"/>
      <c r="G27" s="350"/>
      <c r="H27" s="350"/>
      <c r="I27" s="350"/>
      <c r="J27" s="350"/>
    </row>
    <row r="28" spans="1:10" x14ac:dyDescent="0.25">
      <c r="A28" s="792" t="s">
        <v>210</v>
      </c>
      <c r="B28" s="792"/>
      <c r="C28" s="792"/>
      <c r="D28" s="792"/>
      <c r="E28" s="353"/>
      <c r="F28" s="350"/>
      <c r="G28" s="350"/>
      <c r="H28" s="195"/>
      <c r="I28" s="195"/>
      <c r="J28" s="195"/>
    </row>
    <row r="29" spans="1:10" ht="6" customHeight="1" x14ac:dyDescent="0.25">
      <c r="A29" s="353"/>
      <c r="B29" s="353"/>
      <c r="C29" s="353"/>
      <c r="D29" s="353"/>
      <c r="E29" s="353"/>
      <c r="F29" s="350"/>
      <c r="G29" s="350"/>
      <c r="H29" s="195"/>
      <c r="I29" s="195"/>
      <c r="J29" s="195"/>
    </row>
    <row r="30" spans="1:10" x14ac:dyDescent="0.25">
      <c r="A30" s="795" t="s">
        <v>319</v>
      </c>
      <c r="B30" s="795"/>
      <c r="C30" s="795"/>
      <c r="D30" s="795"/>
      <c r="E30" s="795"/>
      <c r="F30" s="795"/>
      <c r="G30" s="795"/>
      <c r="H30" s="795"/>
      <c r="I30" s="795"/>
      <c r="J30" s="795"/>
    </row>
    <row r="31" spans="1:10" ht="8.25" customHeight="1" x14ac:dyDescent="0.25">
      <c r="A31" s="217"/>
      <c r="B31" s="217"/>
      <c r="C31" s="217"/>
      <c r="D31" s="217"/>
      <c r="E31" s="217"/>
      <c r="F31" s="217"/>
      <c r="G31" s="217"/>
      <c r="H31" s="195"/>
      <c r="I31" s="195"/>
      <c r="J31" s="195"/>
    </row>
    <row r="32" spans="1:10" x14ac:dyDescent="0.25">
      <c r="A32" s="796" t="s">
        <v>142</v>
      </c>
      <c r="B32" s="796"/>
      <c r="C32" s="796"/>
      <c r="D32" s="796"/>
      <c r="E32" s="195"/>
      <c r="F32" s="195"/>
      <c r="G32" s="205"/>
      <c r="H32" s="195"/>
      <c r="I32" s="195"/>
      <c r="J32" s="195"/>
    </row>
    <row r="33" spans="1:10" ht="8.25" customHeight="1" x14ac:dyDescent="0.25">
      <c r="A33" s="351"/>
      <c r="B33" s="351"/>
      <c r="C33" s="351"/>
      <c r="D33" s="351"/>
      <c r="E33" s="195"/>
      <c r="F33" s="195"/>
      <c r="G33" s="205"/>
      <c r="H33" s="195"/>
      <c r="I33" s="195"/>
      <c r="J33" s="195"/>
    </row>
    <row r="34" spans="1:10" ht="45" customHeight="1" x14ac:dyDescent="0.25">
      <c r="A34" s="797" t="s">
        <v>387</v>
      </c>
      <c r="B34" s="797"/>
      <c r="C34" s="797"/>
      <c r="D34" s="797"/>
      <c r="E34" s="797"/>
      <c r="F34" s="797"/>
      <c r="G34" s="797"/>
      <c r="H34" s="797"/>
      <c r="I34" s="797"/>
      <c r="J34" s="797"/>
    </row>
    <row r="35" spans="1:10" ht="12" customHeight="1" x14ac:dyDescent="0.25">
      <c r="A35" s="354"/>
      <c r="B35" s="354"/>
      <c r="C35" s="354"/>
      <c r="D35" s="354"/>
      <c r="E35" s="354"/>
      <c r="F35" s="354"/>
      <c r="G35" s="354"/>
      <c r="H35" s="195"/>
      <c r="I35" s="195"/>
      <c r="J35" s="195"/>
    </row>
    <row r="36" spans="1:10" x14ac:dyDescent="0.25">
      <c r="A36" s="792" t="s">
        <v>87</v>
      </c>
      <c r="B36" s="792"/>
      <c r="C36" s="792"/>
      <c r="D36" s="792"/>
      <c r="E36" s="792"/>
      <c r="F36" s="792"/>
      <c r="G36" s="792"/>
      <c r="H36" s="195"/>
      <c r="I36" s="195"/>
      <c r="J36" s="195"/>
    </row>
    <row r="37" spans="1:10" ht="9.75" customHeight="1" x14ac:dyDescent="0.25">
      <c r="A37" s="351"/>
      <c r="B37" s="351"/>
      <c r="C37" s="351"/>
      <c r="D37" s="351"/>
      <c r="E37" s="351"/>
      <c r="F37" s="351"/>
      <c r="G37" s="351"/>
      <c r="H37" s="195"/>
      <c r="I37" s="195"/>
      <c r="J37" s="195"/>
    </row>
    <row r="38" spans="1:10" ht="30" customHeight="1" x14ac:dyDescent="0.25">
      <c r="A38" s="797" t="s">
        <v>320</v>
      </c>
      <c r="B38" s="797"/>
      <c r="C38" s="797"/>
      <c r="D38" s="797"/>
      <c r="E38" s="797"/>
      <c r="F38" s="797"/>
      <c r="G38" s="797"/>
      <c r="H38" s="797"/>
      <c r="I38" s="797"/>
      <c r="J38" s="797"/>
    </row>
    <row r="39" spans="1:10" ht="9.75" customHeight="1" x14ac:dyDescent="0.25">
      <c r="A39" s="195"/>
      <c r="B39" s="195"/>
      <c r="C39" s="195"/>
      <c r="D39" s="195"/>
      <c r="E39" s="195"/>
      <c r="F39" s="195"/>
      <c r="G39" s="195"/>
      <c r="H39" s="195"/>
      <c r="I39" s="195"/>
      <c r="J39" s="195"/>
    </row>
    <row r="40" spans="1:10" x14ac:dyDescent="0.25">
      <c r="A40" s="792" t="s">
        <v>213</v>
      </c>
      <c r="B40" s="792"/>
      <c r="C40" s="792"/>
      <c r="D40" s="792"/>
      <c r="E40" s="792"/>
      <c r="F40" s="792"/>
      <c r="G40" s="792"/>
      <c r="H40" s="195"/>
      <c r="I40" s="195"/>
      <c r="J40" s="195"/>
    </row>
    <row r="41" spans="1:10" ht="9.75" customHeight="1" thickBot="1" x14ac:dyDescent="0.3">
      <c r="A41" s="219"/>
      <c r="B41" s="219"/>
      <c r="C41" s="219"/>
      <c r="D41" s="219"/>
      <c r="E41" s="219"/>
      <c r="F41" s="219"/>
      <c r="G41" s="219"/>
      <c r="H41" s="195"/>
      <c r="I41" s="195"/>
      <c r="J41" s="195"/>
    </row>
    <row r="42" spans="1:10" x14ac:dyDescent="0.25">
      <c r="A42" s="798" t="s">
        <v>88</v>
      </c>
      <c r="B42" s="798"/>
      <c r="C42" s="785" t="s">
        <v>6</v>
      </c>
      <c r="D42" s="785"/>
      <c r="E42" s="785" t="s">
        <v>7</v>
      </c>
      <c r="F42" s="785"/>
      <c r="G42" s="787" t="s">
        <v>25</v>
      </c>
      <c r="H42" s="787"/>
      <c r="I42" s="787"/>
      <c r="J42" s="788"/>
    </row>
    <row r="43" spans="1:10" ht="15" customHeight="1" thickBot="1" x14ac:dyDescent="0.3">
      <c r="A43" s="799"/>
      <c r="B43" s="799"/>
      <c r="C43" s="786"/>
      <c r="D43" s="786"/>
      <c r="E43" s="786"/>
      <c r="F43" s="786"/>
      <c r="G43" s="786" t="s">
        <v>26</v>
      </c>
      <c r="H43" s="786"/>
      <c r="I43" s="786" t="s">
        <v>27</v>
      </c>
      <c r="J43" s="824"/>
    </row>
    <row r="44" spans="1:10" ht="18.75" customHeight="1" thickBot="1" x14ac:dyDescent="0.3">
      <c r="A44" s="800" t="str">
        <f>D12</f>
        <v>xxxxxxxxxx</v>
      </c>
      <c r="B44" s="801"/>
      <c r="C44" s="825" t="s">
        <v>8</v>
      </c>
      <c r="D44" s="826"/>
      <c r="E44" s="827" t="s">
        <v>9</v>
      </c>
      <c r="F44" s="828"/>
      <c r="G44" s="196" t="e">
        <f>'1 g'!H10</f>
        <v>#N/A</v>
      </c>
      <c r="H44" s="197" t="s">
        <v>194</v>
      </c>
      <c r="I44" s="198" t="e">
        <f>'1 g'!H11</f>
        <v>#N/A</v>
      </c>
      <c r="J44" s="199" t="s">
        <v>193</v>
      </c>
    </row>
    <row r="45" spans="1:10" x14ac:dyDescent="0.25">
      <c r="A45" s="195"/>
      <c r="B45" s="195"/>
      <c r="C45" s="195"/>
      <c r="D45" s="195"/>
      <c r="E45" s="195"/>
      <c r="F45" s="195"/>
      <c r="G45" s="195"/>
      <c r="H45" s="195"/>
      <c r="I45" s="195"/>
      <c r="J45" s="195"/>
    </row>
    <row r="46" spans="1:10" x14ac:dyDescent="0.25">
      <c r="A46" s="195"/>
      <c r="B46" s="195"/>
      <c r="C46" s="195"/>
      <c r="D46" s="195"/>
      <c r="E46" s="195"/>
      <c r="F46" s="195"/>
      <c r="G46" s="195"/>
      <c r="H46" s="195"/>
      <c r="I46" s="195"/>
      <c r="J46" s="195"/>
    </row>
    <row r="47" spans="1:10" ht="14.25" customHeight="1" x14ac:dyDescent="0.25">
      <c r="A47" s="217" t="s">
        <v>5</v>
      </c>
      <c r="B47" s="195"/>
      <c r="C47" s="195"/>
      <c r="D47" s="195"/>
      <c r="E47" s="195"/>
      <c r="F47" s="195"/>
      <c r="G47" s="195"/>
      <c r="H47" s="195"/>
      <c r="I47" s="195"/>
      <c r="J47" s="195"/>
    </row>
    <row r="48" spans="1:10" ht="14.25" customHeight="1" x14ac:dyDescent="0.25">
      <c r="A48" s="217"/>
      <c r="B48" s="195"/>
      <c r="C48" s="195"/>
      <c r="D48" s="195"/>
      <c r="E48" s="195"/>
      <c r="F48" s="195"/>
      <c r="G48" s="195"/>
      <c r="H48" s="195"/>
      <c r="I48" s="195"/>
      <c r="J48" s="195"/>
    </row>
    <row r="49" spans="1:10" ht="65.099999999999994" customHeight="1" x14ac:dyDescent="0.25">
      <c r="A49" s="213"/>
      <c r="B49" s="213"/>
      <c r="C49" s="213"/>
      <c r="D49" s="213"/>
      <c r="E49" s="213"/>
      <c r="F49" s="213"/>
      <c r="G49" s="213"/>
      <c r="H49" s="213"/>
      <c r="I49" s="213"/>
      <c r="J49" s="213"/>
    </row>
    <row r="50" spans="1:10" ht="16.5" x14ac:dyDescent="0.3">
      <c r="A50" s="792" t="s">
        <v>89</v>
      </c>
      <c r="B50" s="792"/>
      <c r="C50" s="792"/>
      <c r="D50" s="792"/>
      <c r="E50" s="792"/>
      <c r="F50" s="779" t="s">
        <v>389</v>
      </c>
      <c r="G50" s="779"/>
      <c r="H50" s="779"/>
      <c r="I50" s="779"/>
      <c r="J50" s="206">
        <f>J2</f>
        <v>0</v>
      </c>
    </row>
    <row r="51" spans="1:10" ht="12" customHeight="1" x14ac:dyDescent="0.25">
      <c r="A51" s="353"/>
      <c r="B51" s="195"/>
      <c r="C51" s="195"/>
      <c r="D51" s="195"/>
      <c r="E51" s="195"/>
      <c r="F51" s="195"/>
      <c r="G51" s="195"/>
      <c r="H51" s="195"/>
      <c r="I51" s="195"/>
      <c r="J51" s="195"/>
    </row>
    <row r="52" spans="1:10" x14ac:dyDescent="0.25">
      <c r="A52" s="797" t="s">
        <v>390</v>
      </c>
      <c r="B52" s="797"/>
      <c r="C52" s="797"/>
      <c r="D52" s="797"/>
      <c r="E52" s="797"/>
      <c r="F52" s="797"/>
      <c r="G52" s="797"/>
      <c r="H52" s="797"/>
      <c r="I52" s="797"/>
      <c r="J52" s="797"/>
    </row>
    <row r="53" spans="1:10" x14ac:dyDescent="0.25">
      <c r="A53" s="797"/>
      <c r="B53" s="797"/>
      <c r="C53" s="797"/>
      <c r="D53" s="797"/>
      <c r="E53" s="797"/>
      <c r="F53" s="797"/>
      <c r="G53" s="797"/>
      <c r="H53" s="797"/>
      <c r="I53" s="797"/>
      <c r="J53" s="797"/>
    </row>
    <row r="54" spans="1:10" x14ac:dyDescent="0.25">
      <c r="A54" s="797"/>
      <c r="B54" s="797"/>
      <c r="C54" s="797"/>
      <c r="D54" s="797"/>
      <c r="E54" s="797"/>
      <c r="F54" s="797"/>
      <c r="G54" s="797"/>
      <c r="H54" s="797"/>
      <c r="I54" s="797"/>
      <c r="J54" s="797"/>
    </row>
    <row r="55" spans="1:10" ht="24.75" customHeight="1" x14ac:dyDescent="0.25">
      <c r="A55" s="797"/>
      <c r="B55" s="797"/>
      <c r="C55" s="797"/>
      <c r="D55" s="797"/>
      <c r="E55" s="797"/>
      <c r="F55" s="797"/>
      <c r="G55" s="797"/>
      <c r="H55" s="797"/>
      <c r="I55" s="797"/>
      <c r="J55" s="797"/>
    </row>
    <row r="56" spans="1:10" ht="15" customHeight="1" x14ac:dyDescent="0.25">
      <c r="A56" s="353"/>
      <c r="B56" s="195"/>
      <c r="C56" s="195"/>
      <c r="D56" s="195"/>
      <c r="E56" s="195"/>
      <c r="F56" s="195"/>
      <c r="G56" s="195"/>
      <c r="H56" s="195"/>
      <c r="I56" s="195"/>
      <c r="J56" s="195"/>
    </row>
    <row r="57" spans="1:10" x14ac:dyDescent="0.25">
      <c r="A57" s="814" t="s">
        <v>28</v>
      </c>
      <c r="B57" s="814"/>
      <c r="C57" s="814"/>
      <c r="D57" s="357" t="s">
        <v>38</v>
      </c>
      <c r="E57" s="357" t="s">
        <v>21</v>
      </c>
      <c r="F57" s="814" t="s">
        <v>29</v>
      </c>
      <c r="G57" s="814"/>
      <c r="H57" s="814" t="s">
        <v>30</v>
      </c>
      <c r="I57" s="814"/>
      <c r="J57" s="814"/>
    </row>
    <row r="58" spans="1:10" x14ac:dyDescent="0.25">
      <c r="A58" s="815" t="s">
        <v>256</v>
      </c>
      <c r="B58" s="815"/>
      <c r="C58" s="815"/>
      <c r="D58" s="200" t="e">
        <f>'1 g'!G7</f>
        <v>#N/A</v>
      </c>
      <c r="E58" s="364" t="e">
        <f>'1 g'!I7</f>
        <v>#N/A</v>
      </c>
      <c r="F58" s="816" t="e">
        <f>'1 g'!H4</f>
        <v>#N/A</v>
      </c>
      <c r="G58" s="816"/>
      <c r="H58" s="820" t="e">
        <f>'1 g'!E4</f>
        <v>#N/A</v>
      </c>
      <c r="I58" s="820"/>
      <c r="J58" s="820"/>
    </row>
    <row r="59" spans="1:10" ht="12" customHeight="1" x14ac:dyDescent="0.25">
      <c r="A59" s="220"/>
      <c r="B59" s="220"/>
      <c r="C59" s="220"/>
      <c r="D59" s="221"/>
      <c r="E59" s="220"/>
      <c r="F59" s="220"/>
      <c r="G59" s="220"/>
      <c r="H59" s="222"/>
      <c r="I59" s="222"/>
      <c r="J59" s="222"/>
    </row>
    <row r="60" spans="1:10" x14ac:dyDescent="0.25">
      <c r="A60" s="821" t="s">
        <v>90</v>
      </c>
      <c r="B60" s="821"/>
      <c r="C60" s="821"/>
      <c r="D60" s="821"/>
      <c r="E60" s="821"/>
      <c r="F60" s="821"/>
      <c r="G60" s="821"/>
      <c r="H60" s="821"/>
      <c r="I60" s="821"/>
      <c r="J60" s="359"/>
    </row>
    <row r="61" spans="1:10" ht="12" customHeight="1" x14ac:dyDescent="0.25">
      <c r="A61" s="359"/>
      <c r="B61" s="350"/>
      <c r="C61" s="350"/>
      <c r="D61" s="350"/>
      <c r="E61" s="350"/>
      <c r="F61" s="195"/>
      <c r="G61" s="195"/>
      <c r="H61" s="195"/>
      <c r="I61" s="195"/>
      <c r="J61" s="195"/>
    </row>
    <row r="62" spans="1:10" ht="50.1" customHeight="1" x14ac:dyDescent="0.25">
      <c r="A62" s="797" t="s">
        <v>391</v>
      </c>
      <c r="B62" s="797"/>
      <c r="C62" s="797"/>
      <c r="D62" s="797"/>
      <c r="E62" s="797"/>
      <c r="F62" s="797"/>
      <c r="G62" s="797"/>
      <c r="H62" s="797"/>
      <c r="I62" s="797"/>
      <c r="J62" s="797"/>
    </row>
    <row r="63" spans="1:10" ht="12" customHeight="1" x14ac:dyDescent="0.25">
      <c r="A63" s="354"/>
      <c r="B63" s="354"/>
      <c r="C63" s="354"/>
      <c r="D63" s="354"/>
      <c r="E63" s="354"/>
      <c r="F63" s="354"/>
      <c r="G63" s="354"/>
      <c r="H63" s="354"/>
      <c r="I63" s="354"/>
      <c r="J63" s="354"/>
    </row>
    <row r="64" spans="1:10" x14ac:dyDescent="0.25">
      <c r="A64" s="821" t="s">
        <v>143</v>
      </c>
      <c r="B64" s="821"/>
      <c r="C64" s="821"/>
      <c r="D64" s="821"/>
      <c r="E64" s="821"/>
      <c r="F64" s="195"/>
      <c r="G64" s="195"/>
      <c r="H64" s="195"/>
      <c r="I64" s="195"/>
      <c r="J64" s="195"/>
    </row>
    <row r="65" spans="1:10" ht="15" customHeight="1" x14ac:dyDescent="0.25">
      <c r="A65" s="224"/>
      <c r="B65" s="224"/>
      <c r="C65" s="224"/>
      <c r="D65" s="224"/>
      <c r="E65" s="225"/>
      <c r="F65" s="195"/>
      <c r="G65" s="195"/>
      <c r="H65" s="195"/>
      <c r="I65" s="195"/>
      <c r="J65" s="195"/>
    </row>
    <row r="66" spans="1:10" ht="30" customHeight="1" x14ac:dyDescent="0.25">
      <c r="A66" s="803" t="s">
        <v>4</v>
      </c>
      <c r="B66" s="804" t="s">
        <v>10</v>
      </c>
      <c r="C66" s="806" t="s">
        <v>11</v>
      </c>
      <c r="D66" s="807"/>
      <c r="E66" s="805" t="s">
        <v>373</v>
      </c>
      <c r="F66" s="809" t="s">
        <v>383</v>
      </c>
      <c r="G66" s="823" t="s">
        <v>384</v>
      </c>
      <c r="H66" s="823"/>
      <c r="I66" s="823"/>
      <c r="J66" s="503" t="s">
        <v>91</v>
      </c>
    </row>
    <row r="67" spans="1:10" ht="39.950000000000003" customHeight="1" x14ac:dyDescent="0.25">
      <c r="A67" s="803"/>
      <c r="B67" s="805"/>
      <c r="C67" s="356" t="s">
        <v>19</v>
      </c>
      <c r="D67" s="356" t="s">
        <v>372</v>
      </c>
      <c r="E67" s="808"/>
      <c r="F67" s="810"/>
      <c r="G67" s="504" t="s">
        <v>197</v>
      </c>
      <c r="H67" s="504" t="s">
        <v>18</v>
      </c>
      <c r="I67" s="503" t="s">
        <v>20</v>
      </c>
      <c r="J67" s="503" t="s">
        <v>92</v>
      </c>
    </row>
    <row r="68" spans="1:10" s="433" customFormat="1" ht="30" customHeight="1" x14ac:dyDescent="0.2">
      <c r="A68" s="429">
        <v>1</v>
      </c>
      <c r="B68" s="430" t="e">
        <f>'RT03-F13'!I8</f>
        <v>#N/A</v>
      </c>
      <c r="C68" s="430" t="e">
        <f>'RT03-F13'!H9</f>
        <v>#N/A</v>
      </c>
      <c r="D68" s="431" t="e">
        <f>'RT03-F13'!E72</f>
        <v>#N/A</v>
      </c>
      <c r="E68" s="502">
        <f>'DATOS 1'!W109</f>
        <v>80</v>
      </c>
      <c r="F68" s="463">
        <f>'DATOS 1'!X109</f>
        <v>250</v>
      </c>
      <c r="G68" s="432" t="e">
        <f>'RT03-F13'!C49</f>
        <v>#DIV/0!</v>
      </c>
      <c r="H68" s="432" t="e">
        <f>'RT03-F13'!D49</f>
        <v>#DIV/0!</v>
      </c>
      <c r="I68" s="432" t="e">
        <f>'RT03-F13'!E49</f>
        <v>#DIV/0!</v>
      </c>
      <c r="J68" s="434" t="e">
        <f t="shared" ref="J68" si="0">IF(D68+E68&gt;=F68,"NO","SI")</f>
        <v>#N/A</v>
      </c>
    </row>
    <row r="69" spans="1:10" ht="15.75" customHeight="1" x14ac:dyDescent="0.25">
      <c r="A69" s="195"/>
      <c r="B69" s="195"/>
      <c r="C69" s="195"/>
      <c r="D69" s="195"/>
      <c r="E69" s="353"/>
      <c r="F69" s="195"/>
      <c r="G69" s="195"/>
      <c r="H69" s="195"/>
      <c r="I69" s="195"/>
      <c r="J69" s="195"/>
    </row>
    <row r="70" spans="1:10" ht="12" customHeight="1" x14ac:dyDescent="0.25">
      <c r="A70" s="797" t="s">
        <v>385</v>
      </c>
      <c r="B70" s="797"/>
      <c r="C70" s="797"/>
      <c r="D70" s="797"/>
      <c r="E70" s="797"/>
      <c r="F70" s="797"/>
      <c r="G70" s="797"/>
      <c r="H70" s="797"/>
      <c r="I70" s="797"/>
      <c r="J70" s="797"/>
    </row>
    <row r="71" spans="1:10" ht="12" customHeight="1" x14ac:dyDescent="0.25">
      <c r="A71" s="797"/>
      <c r="B71" s="797"/>
      <c r="C71" s="797"/>
      <c r="D71" s="797"/>
      <c r="E71" s="797"/>
      <c r="F71" s="797"/>
      <c r="G71" s="797"/>
      <c r="H71" s="797"/>
      <c r="I71" s="797"/>
      <c r="J71" s="797"/>
    </row>
    <row r="72" spans="1:10" ht="12" customHeight="1" x14ac:dyDescent="0.25">
      <c r="A72" s="797"/>
      <c r="B72" s="797"/>
      <c r="C72" s="797"/>
      <c r="D72" s="797"/>
      <c r="E72" s="797"/>
      <c r="F72" s="797"/>
      <c r="G72" s="797"/>
      <c r="H72" s="797"/>
      <c r="I72" s="797"/>
      <c r="J72" s="797"/>
    </row>
    <row r="73" spans="1:10" ht="12" customHeight="1" x14ac:dyDescent="0.25">
      <c r="A73" s="797"/>
      <c r="B73" s="797"/>
      <c r="C73" s="797"/>
      <c r="D73" s="797"/>
      <c r="E73" s="797"/>
      <c r="F73" s="797"/>
      <c r="G73" s="797"/>
      <c r="H73" s="797"/>
      <c r="I73" s="797"/>
      <c r="J73" s="797"/>
    </row>
    <row r="74" spans="1:10" ht="12" customHeight="1" x14ac:dyDescent="0.25">
      <c r="A74" s="797"/>
      <c r="B74" s="797"/>
      <c r="C74" s="797"/>
      <c r="D74" s="797"/>
      <c r="E74" s="797"/>
      <c r="F74" s="797"/>
      <c r="G74" s="797"/>
      <c r="H74" s="797"/>
      <c r="I74" s="797"/>
      <c r="J74" s="797"/>
    </row>
    <row r="75" spans="1:10" ht="12" customHeight="1" x14ac:dyDescent="0.25">
      <c r="A75" s="797"/>
      <c r="B75" s="797"/>
      <c r="C75" s="797"/>
      <c r="D75" s="797"/>
      <c r="E75" s="797"/>
      <c r="F75" s="797"/>
      <c r="G75" s="797"/>
      <c r="H75" s="797"/>
      <c r="I75" s="797"/>
      <c r="J75" s="797"/>
    </row>
    <row r="76" spans="1:10" x14ac:dyDescent="0.25">
      <c r="A76" s="195"/>
      <c r="B76" s="195"/>
      <c r="C76" s="195"/>
      <c r="D76" s="195"/>
      <c r="E76" s="195"/>
      <c r="F76" s="195"/>
      <c r="G76" s="195"/>
      <c r="H76" s="195"/>
      <c r="I76" s="195"/>
      <c r="J76" s="195"/>
    </row>
    <row r="77" spans="1:10" x14ac:dyDescent="0.25">
      <c r="A77" s="792" t="s">
        <v>93</v>
      </c>
      <c r="B77" s="792"/>
      <c r="C77" s="792"/>
      <c r="D77" s="792"/>
      <c r="E77" s="195"/>
      <c r="F77" s="195"/>
      <c r="G77" s="195"/>
      <c r="H77" s="195"/>
      <c r="I77" s="195"/>
      <c r="J77" s="195"/>
    </row>
    <row r="78" spans="1:10" ht="5.0999999999999996" customHeight="1" x14ac:dyDescent="0.25">
      <c r="A78" s="226"/>
      <c r="B78" s="226"/>
      <c r="C78" s="226"/>
      <c r="D78" s="226"/>
      <c r="E78" s="226"/>
      <c r="F78" s="226"/>
      <c r="G78" s="226"/>
      <c r="H78" s="226"/>
      <c r="I78" s="226"/>
      <c r="J78" s="226"/>
    </row>
    <row r="79" spans="1:10" ht="5.0999999999999996" customHeight="1" x14ac:dyDescent="0.25">
      <c r="A79" s="351"/>
      <c r="B79" s="351"/>
      <c r="C79" s="351"/>
      <c r="D79" s="351"/>
      <c r="E79" s="195"/>
      <c r="F79" s="195"/>
      <c r="G79" s="195"/>
      <c r="H79" s="195"/>
      <c r="I79" s="195"/>
      <c r="J79" s="195"/>
    </row>
    <row r="80" spans="1:10" x14ac:dyDescent="0.25">
      <c r="A80" s="289" t="s">
        <v>196</v>
      </c>
      <c r="B80" s="290" t="s">
        <v>322</v>
      </c>
      <c r="C80" s="291"/>
      <c r="D80" s="291"/>
      <c r="E80" s="291"/>
      <c r="F80" s="291"/>
      <c r="G80" s="291"/>
      <c r="H80" s="195"/>
      <c r="I80" s="195"/>
      <c r="J80" s="195"/>
    </row>
    <row r="81" spans="1:10" x14ac:dyDescent="0.25">
      <c r="A81" s="289" t="s">
        <v>196</v>
      </c>
      <c r="B81" s="292" t="s">
        <v>323</v>
      </c>
      <c r="C81" s="293"/>
      <c r="D81" s="293"/>
      <c r="E81" s="293"/>
      <c r="F81" s="293"/>
      <c r="G81" s="293"/>
      <c r="H81" s="195"/>
      <c r="I81" s="195"/>
      <c r="J81" s="195"/>
    </row>
    <row r="82" spans="1:10" x14ac:dyDescent="0.25">
      <c r="A82" s="289" t="s">
        <v>196</v>
      </c>
      <c r="B82" s="294" t="s">
        <v>324</v>
      </c>
      <c r="C82" s="293"/>
      <c r="D82" s="293"/>
      <c r="E82" s="293"/>
      <c r="F82" s="293"/>
      <c r="G82" s="293"/>
      <c r="H82" s="195"/>
      <c r="I82" s="195"/>
      <c r="J82" s="195"/>
    </row>
    <row r="83" spans="1:10" x14ac:dyDescent="0.25">
      <c r="A83" s="289" t="s">
        <v>196</v>
      </c>
      <c r="B83" s="292" t="s">
        <v>325</v>
      </c>
      <c r="C83" s="293"/>
      <c r="D83" s="293"/>
      <c r="E83" s="293"/>
      <c r="F83" s="293"/>
      <c r="G83" s="293"/>
      <c r="H83" s="195"/>
      <c r="I83" s="195"/>
      <c r="J83" s="195"/>
    </row>
    <row r="84" spans="1:10" x14ac:dyDescent="0.25">
      <c r="A84" s="289" t="s">
        <v>196</v>
      </c>
      <c r="B84" s="292" t="s">
        <v>326</v>
      </c>
      <c r="C84" s="295"/>
      <c r="D84" s="295"/>
      <c r="E84" s="295"/>
      <c r="F84" s="295"/>
      <c r="G84" s="295"/>
      <c r="H84" s="195"/>
      <c r="I84" s="195"/>
      <c r="J84" s="195"/>
    </row>
    <row r="85" spans="1:10" x14ac:dyDescent="0.25">
      <c r="A85" s="195"/>
      <c r="B85" s="195"/>
      <c r="C85" s="195"/>
      <c r="D85" s="195"/>
      <c r="E85" s="195"/>
      <c r="F85" s="195"/>
      <c r="G85" s="195"/>
      <c r="H85" s="195"/>
      <c r="I85" s="195"/>
      <c r="J85" s="195"/>
    </row>
    <row r="86" spans="1:10" x14ac:dyDescent="0.25">
      <c r="A86" s="811" t="s">
        <v>31</v>
      </c>
      <c r="B86" s="811"/>
      <c r="C86" s="811"/>
      <c r="D86" s="195"/>
      <c r="E86" s="230"/>
      <c r="F86" s="195"/>
      <c r="G86" s="195"/>
      <c r="H86" s="195"/>
      <c r="I86" s="195"/>
      <c r="J86" s="195"/>
    </row>
    <row r="87" spans="1:10" ht="16.5" thickBot="1" x14ac:dyDescent="0.3">
      <c r="A87" s="230"/>
      <c r="B87" s="812"/>
      <c r="C87" s="812"/>
      <c r="D87" s="812"/>
      <c r="E87" s="812"/>
      <c r="F87" s="195"/>
      <c r="G87" s="812"/>
      <c r="H87" s="812"/>
      <c r="I87" s="812"/>
      <c r="J87" s="812"/>
    </row>
    <row r="88" spans="1:10" x14ac:dyDescent="0.25">
      <c r="A88" s="195"/>
      <c r="B88" s="813" t="s">
        <v>191</v>
      </c>
      <c r="C88" s="813"/>
      <c r="D88" s="813"/>
      <c r="E88" s="813"/>
      <c r="F88" s="233"/>
      <c r="G88" s="813" t="s">
        <v>192</v>
      </c>
      <c r="H88" s="813"/>
      <c r="I88" s="813"/>
      <c r="J88" s="234"/>
    </row>
    <row r="89" spans="1:10" x14ac:dyDescent="0.25">
      <c r="A89" s="195"/>
      <c r="B89" s="818" t="e">
        <f>VLOOKUP($F$88,'DATOS 1'!$V$81:$Y$85,4,FALSE)</f>
        <v>#N/A</v>
      </c>
      <c r="C89" s="818"/>
      <c r="D89" s="818"/>
      <c r="E89" s="818"/>
      <c r="F89" s="195"/>
      <c r="G89" s="213" t="e">
        <f>VLOOKUP($J$88,'DATOS 1'!V81:Y85,4,FALSE)</f>
        <v>#N/A</v>
      </c>
      <c r="H89" s="213"/>
      <c r="I89" s="213"/>
      <c r="J89" s="195"/>
    </row>
    <row r="90" spans="1:10" ht="15.75" customHeight="1" x14ac:dyDescent="0.25">
      <c r="A90" s="195"/>
      <c r="B90" s="818" t="e">
        <f>VLOOKUP($F$88,'DATOS 1'!$V$81:$Y$85,2,FALSE)</f>
        <v>#N/A</v>
      </c>
      <c r="C90" s="818"/>
      <c r="D90" s="818"/>
      <c r="E90" s="818"/>
      <c r="F90" s="195"/>
      <c r="G90" s="819" t="e">
        <f>VLOOKUP($J$88,'DATOS 1'!$V$81:$Y$85,2,FALSE)</f>
        <v>#N/A</v>
      </c>
      <c r="H90" s="819"/>
      <c r="I90" s="819"/>
      <c r="J90" s="195"/>
    </row>
    <row r="91" spans="1:10" x14ac:dyDescent="0.25">
      <c r="A91" s="195"/>
      <c r="B91" s="195"/>
      <c r="C91" s="195"/>
      <c r="D91" s="195"/>
      <c r="E91" s="195"/>
      <c r="F91" s="195"/>
      <c r="G91" s="195"/>
      <c r="H91" s="195"/>
      <c r="I91" s="195"/>
      <c r="J91" s="358"/>
    </row>
    <row r="92" spans="1:10" x14ac:dyDescent="0.25">
      <c r="A92" s="195"/>
      <c r="B92" s="794" t="s">
        <v>281</v>
      </c>
      <c r="C92" s="794"/>
      <c r="D92" s="794"/>
      <c r="E92" s="794"/>
      <c r="F92" s="817"/>
      <c r="G92" s="817"/>
      <c r="H92" s="195"/>
      <c r="I92" s="195"/>
      <c r="J92" s="358"/>
    </row>
    <row r="93" spans="1:10" x14ac:dyDescent="0.25">
      <c r="A93" s="195"/>
      <c r="B93" s="195"/>
      <c r="C93" s="195"/>
      <c r="D93" s="195"/>
      <c r="E93" s="195"/>
      <c r="F93" s="195"/>
      <c r="G93" s="195"/>
      <c r="H93" s="195"/>
      <c r="I93" s="195"/>
      <c r="J93" s="358"/>
    </row>
    <row r="94" spans="1:10" x14ac:dyDescent="0.25">
      <c r="A94" s="195"/>
      <c r="B94" s="195"/>
      <c r="C94" s="802" t="s">
        <v>94</v>
      </c>
      <c r="D94" s="802"/>
      <c r="E94" s="802"/>
      <c r="F94" s="802"/>
      <c r="G94" s="802"/>
      <c r="H94" s="802"/>
      <c r="I94" s="195"/>
      <c r="J94" s="358"/>
    </row>
    <row r="95" spans="1:10" x14ac:dyDescent="0.25">
      <c r="A95" s="195"/>
      <c r="B95" s="195"/>
      <c r="C95" s="195"/>
      <c r="D95" s="195"/>
      <c r="E95" s="195"/>
      <c r="F95" s="195"/>
      <c r="G95" s="195"/>
      <c r="H95" s="195"/>
      <c r="I95" s="195"/>
      <c r="J95" s="195"/>
    </row>
    <row r="96" spans="1:10" x14ac:dyDescent="0.25">
      <c r="A96" s="195"/>
      <c r="B96" s="195"/>
      <c r="C96" s="195"/>
      <c r="D96" s="195"/>
      <c r="E96" s="195"/>
      <c r="F96" s="195"/>
      <c r="G96" s="195"/>
      <c r="H96" s="195"/>
      <c r="I96" s="195"/>
      <c r="J96" s="195"/>
    </row>
    <row r="97" spans="1:10" x14ac:dyDescent="0.25">
      <c r="A97" s="195"/>
      <c r="B97" s="195"/>
      <c r="C97" s="195"/>
      <c r="D97" s="195"/>
      <c r="E97" s="195"/>
      <c r="F97" s="195"/>
      <c r="G97" s="195"/>
      <c r="H97" s="195"/>
      <c r="I97" s="195"/>
      <c r="J97" s="195"/>
    </row>
  </sheetData>
  <mergeCells count="78">
    <mergeCell ref="H8:I8"/>
    <mergeCell ref="A1:J1"/>
    <mergeCell ref="A2:C2"/>
    <mergeCell ref="A4:B4"/>
    <mergeCell ref="D4:G4"/>
    <mergeCell ref="A5:B5"/>
    <mergeCell ref="D5:I5"/>
    <mergeCell ref="F2:I2"/>
    <mergeCell ref="A14:C14"/>
    <mergeCell ref="D14:G14"/>
    <mergeCell ref="A6:B6"/>
    <mergeCell ref="D6:G6"/>
    <mergeCell ref="A8:C8"/>
    <mergeCell ref="D8:E8"/>
    <mergeCell ref="F8:G8"/>
    <mergeCell ref="A10:E10"/>
    <mergeCell ref="A12:C12"/>
    <mergeCell ref="D12:E12"/>
    <mergeCell ref="A13:C13"/>
    <mergeCell ref="D13:G13"/>
    <mergeCell ref="A30:J30"/>
    <mergeCell ref="A15:C15"/>
    <mergeCell ref="D15:J15"/>
    <mergeCell ref="A16:C16"/>
    <mergeCell ref="D16:G16"/>
    <mergeCell ref="A18:E18"/>
    <mergeCell ref="A20:D20"/>
    <mergeCell ref="E20:J20"/>
    <mergeCell ref="B21:E21"/>
    <mergeCell ref="A22:D22"/>
    <mergeCell ref="A24:G24"/>
    <mergeCell ref="A26:I26"/>
    <mergeCell ref="A28:D28"/>
    <mergeCell ref="A32:D32"/>
    <mergeCell ref="A34:J34"/>
    <mergeCell ref="A36:G36"/>
    <mergeCell ref="A38:J38"/>
    <mergeCell ref="A40:G40"/>
    <mergeCell ref="I43:J43"/>
    <mergeCell ref="A44:B44"/>
    <mergeCell ref="C44:D44"/>
    <mergeCell ref="E44:F44"/>
    <mergeCell ref="A50:E50"/>
    <mergeCell ref="A42:B43"/>
    <mergeCell ref="C42:D43"/>
    <mergeCell ref="E42:F43"/>
    <mergeCell ref="G42:J42"/>
    <mergeCell ref="G43:H43"/>
    <mergeCell ref="F50:I50"/>
    <mergeCell ref="A52:J55"/>
    <mergeCell ref="A57:C57"/>
    <mergeCell ref="F57:G57"/>
    <mergeCell ref="H57:J57"/>
    <mergeCell ref="A58:C58"/>
    <mergeCell ref="F58:G58"/>
    <mergeCell ref="H58:J58"/>
    <mergeCell ref="B87:E87"/>
    <mergeCell ref="G87:J87"/>
    <mergeCell ref="A60:I60"/>
    <mergeCell ref="A62:J62"/>
    <mergeCell ref="A64:E64"/>
    <mergeCell ref="A66:A67"/>
    <mergeCell ref="B66:B67"/>
    <mergeCell ref="C66:D66"/>
    <mergeCell ref="E66:E67"/>
    <mergeCell ref="F66:F67"/>
    <mergeCell ref="G66:I66"/>
    <mergeCell ref="A70:J75"/>
    <mergeCell ref="A77:D77"/>
    <mergeCell ref="A86:C86"/>
    <mergeCell ref="C94:H94"/>
    <mergeCell ref="B88:E88"/>
    <mergeCell ref="G88:I88"/>
    <mergeCell ref="B89:E89"/>
    <mergeCell ref="B90:E90"/>
    <mergeCell ref="G90:I90"/>
    <mergeCell ref="B92:E92"/>
    <mergeCell ref="F92:G92"/>
  </mergeCells>
  <pageMargins left="0.70866141732283472" right="0.70866141732283472" top="0.6692913385826772" bottom="0" header="0.31496062992125984" footer="0.31496062992125984"/>
  <pageSetup scale="95" orientation="portrait" horizontalDpi="4294967293" r:id="rId1"/>
  <headerFooter>
    <oddHeader>&amp;C
&amp;"-,Negrita"&amp;14SUPLEMENTO  DE CERTIFICADO DE                                                                                                                          CALIBRACIÓN DE PESAS</oddHeader>
    <oddFooter>&amp;R
RT03-F40 Vr.1(2018-05-24)
&amp;"Arial,Normal"&amp;9&amp;P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1'!$V$81:$V$85</xm:f>
          </x14:formula1>
          <xm:sqref>J88</xm:sqref>
        </x14:dataValidation>
        <x14:dataValidation type="list" allowBlank="1" showInputMessage="1" showErrorMessage="1">
          <x14:formula1>
            <xm:f>'DATOS 1'!$V$81:$V$83</xm:f>
          </x14:formula1>
          <xm:sqref>F88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3"/>
  <sheetViews>
    <sheetView showGridLines="0" topLeftCell="A64" zoomScale="80" zoomScaleNormal="80" workbookViewId="0">
      <selection activeCell="G77" sqref="G77"/>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287"/>
      <c r="D27" s="287"/>
      <c r="E27" s="287"/>
      <c r="F27" s="287"/>
      <c r="G27" s="287"/>
      <c r="H27" s="287"/>
      <c r="I27" s="118"/>
      <c r="J27" s="118"/>
    </row>
    <row r="28" spans="1:11" s="119" customFormat="1" ht="31.5" customHeight="1" x14ac:dyDescent="0.2">
      <c r="A28" s="565"/>
      <c r="B28" s="361" t="s">
        <v>2</v>
      </c>
      <c r="C28" s="287"/>
      <c r="D28" s="287"/>
      <c r="E28" s="287"/>
      <c r="F28" s="287"/>
      <c r="G28" s="287"/>
      <c r="H28" s="287"/>
      <c r="I28" s="118"/>
      <c r="J28" s="118"/>
    </row>
    <row r="29" spans="1:11" s="119" customFormat="1" ht="31.5" customHeight="1" x14ac:dyDescent="0.2">
      <c r="A29" s="565"/>
      <c r="B29" s="361" t="s">
        <v>2</v>
      </c>
      <c r="C29" s="287"/>
      <c r="D29" s="287"/>
      <c r="E29" s="287"/>
      <c r="F29" s="287"/>
      <c r="G29" s="287"/>
      <c r="H29" s="287"/>
      <c r="I29" s="118"/>
      <c r="J29" s="118"/>
    </row>
    <row r="30" spans="1:11" s="119" customFormat="1" ht="31.5" customHeight="1" thickBot="1" x14ac:dyDescent="0.25">
      <c r="A30" s="569"/>
      <c r="B30" s="130" t="s">
        <v>0</v>
      </c>
      <c r="C30" s="287"/>
      <c r="D30" s="287"/>
      <c r="E30" s="287"/>
      <c r="F30" s="287"/>
      <c r="G30" s="287"/>
      <c r="H30" s="287"/>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52" t="e">
        <f t="shared" ref="C39:H39" si="0">+AVERAGE(C27,C30)</f>
        <v>#DIV/0!</v>
      </c>
      <c r="D39" s="453" t="e">
        <f t="shared" si="0"/>
        <v>#DIV/0!</v>
      </c>
      <c r="E39" s="453" t="e">
        <f t="shared" si="0"/>
        <v>#DIV/0!</v>
      </c>
      <c r="F39" s="453" t="e">
        <f t="shared" si="0"/>
        <v>#DIV/0!</v>
      </c>
      <c r="G39" s="453" t="e">
        <f t="shared" si="0"/>
        <v>#DIV/0!</v>
      </c>
      <c r="H39" s="454" t="e">
        <f t="shared" si="0"/>
        <v>#DIV/0!</v>
      </c>
      <c r="I39" s="118"/>
      <c r="J39" s="118"/>
    </row>
    <row r="40" spans="1:11" s="119" customFormat="1" ht="31.5" customHeight="1" x14ac:dyDescent="0.2">
      <c r="A40" s="138"/>
      <c r="B40" s="143"/>
      <c r="C40" s="455" t="e">
        <f t="shared" ref="C40:H40" si="1">+AVERAGE(C28:C29)</f>
        <v>#DIV/0!</v>
      </c>
      <c r="D40" s="378" t="e">
        <f t="shared" si="1"/>
        <v>#DIV/0!</v>
      </c>
      <c r="E40" s="378" t="e">
        <f t="shared" si="1"/>
        <v>#DIV/0!</v>
      </c>
      <c r="F40" s="378" t="e">
        <f t="shared" si="1"/>
        <v>#DIV/0!</v>
      </c>
      <c r="G40" s="378" t="e">
        <f t="shared" si="1"/>
        <v>#DIV/0!</v>
      </c>
      <c r="H40" s="456" t="e">
        <f t="shared" si="1"/>
        <v>#DIV/0!</v>
      </c>
      <c r="I40" s="118"/>
      <c r="J40" s="118"/>
    </row>
    <row r="41" spans="1:11" s="119" customFormat="1" ht="31.5" customHeight="1" thickBot="1" x14ac:dyDescent="0.25">
      <c r="A41" s="138"/>
      <c r="B41" s="147"/>
      <c r="C41" s="457" t="e">
        <f>+C40-C39</f>
        <v>#DIV/0!</v>
      </c>
      <c r="D41" s="458" t="e">
        <f t="shared" ref="D41:H41" si="2">+D40-D39</f>
        <v>#DIV/0!</v>
      </c>
      <c r="E41" s="458" t="e">
        <f t="shared" si="2"/>
        <v>#DIV/0!</v>
      </c>
      <c r="F41" s="458" t="e">
        <f t="shared" si="2"/>
        <v>#DIV/0!</v>
      </c>
      <c r="G41" s="458" t="e">
        <f t="shared" si="2"/>
        <v>#DIV/0!</v>
      </c>
      <c r="H41" s="459" t="e">
        <f t="shared" si="2"/>
        <v>#DIV/0!</v>
      </c>
      <c r="I41" s="118"/>
      <c r="J41" s="118"/>
    </row>
    <row r="42" spans="1:11" s="119" customFormat="1" ht="31.5" customHeight="1" thickBot="1" x14ac:dyDescent="0.25">
      <c r="A42" s="118"/>
      <c r="B42" s="151" t="s">
        <v>55</v>
      </c>
      <c r="C42" s="460"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461"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jOB8/WBi0DNY8I+qO+o9iFAjpcHBQs82cstQivdXUj4Wu0HyURE2LujKTtP3VPrnRBbKMDrpZ/yQNI4CsiDk1g==" saltValue="RpBFVjbW61g8tPgC5G1KA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95"/>
  <sheetViews>
    <sheetView showGridLines="0" view="pageBreakPreview" zoomScaleNormal="100" zoomScaleSheetLayoutView="100" workbookViewId="0">
      <selection activeCell="A70" sqref="A70:J75"/>
    </sheetView>
  </sheetViews>
  <sheetFormatPr baseColWidth="10" defaultRowHeight="15.75" x14ac:dyDescent="0.25"/>
  <cols>
    <col min="1" max="1" width="5.7109375" style="1" customWidth="1"/>
    <col min="2" max="2" width="11.7109375" style="1" customWidth="1"/>
    <col min="3" max="3" width="12.28515625" style="1" customWidth="1"/>
    <col min="4" max="4" width="9.140625" style="1" customWidth="1"/>
    <col min="5" max="5" width="10.42578125" style="1" customWidth="1"/>
    <col min="6" max="6" width="8.7109375" style="1" customWidth="1"/>
    <col min="7" max="7" width="9.140625" style="1" customWidth="1"/>
    <col min="8" max="9" width="8.5703125" style="1" customWidth="1"/>
    <col min="10" max="10" width="8.7109375" style="1" customWidth="1"/>
    <col min="11" max="16384" width="11.42578125" style="1"/>
  </cols>
  <sheetData>
    <row r="1" spans="1:10" ht="65.099999999999994" customHeight="1" x14ac:dyDescent="0.25">
      <c r="A1" s="818"/>
      <c r="B1" s="818"/>
      <c r="C1" s="818"/>
      <c r="D1" s="818"/>
      <c r="E1" s="818"/>
      <c r="F1" s="818"/>
      <c r="G1" s="818"/>
      <c r="H1" s="818"/>
      <c r="I1" s="818"/>
      <c r="J1" s="818"/>
    </row>
    <row r="2" spans="1:10" ht="20.100000000000001" customHeight="1" x14ac:dyDescent="0.3">
      <c r="A2" s="777" t="s">
        <v>12</v>
      </c>
      <c r="B2" s="777"/>
      <c r="C2" s="777"/>
      <c r="D2" s="205"/>
      <c r="E2" s="205"/>
      <c r="F2" s="205"/>
      <c r="G2" s="195"/>
      <c r="H2" s="779" t="s">
        <v>35</v>
      </c>
      <c r="I2" s="779"/>
      <c r="J2" s="206">
        <f>'DATOS 1'!J25</f>
        <v>0</v>
      </c>
    </row>
    <row r="3" spans="1:10" ht="12" customHeight="1" x14ac:dyDescent="0.25">
      <c r="A3" s="350"/>
      <c r="B3" s="205"/>
      <c r="C3" s="205"/>
      <c r="D3" s="205"/>
      <c r="E3" s="205"/>
      <c r="F3" s="205"/>
      <c r="G3" s="195"/>
      <c r="H3" s="195"/>
      <c r="I3" s="195"/>
      <c r="J3" s="195"/>
    </row>
    <row r="4" spans="1:10" ht="15" customHeight="1" x14ac:dyDescent="0.25">
      <c r="A4" s="780" t="s">
        <v>83</v>
      </c>
      <c r="B4" s="780"/>
      <c r="C4" s="195"/>
      <c r="D4" s="822">
        <f>'DATOS 1'!E7</f>
        <v>0</v>
      </c>
      <c r="E4" s="822"/>
      <c r="F4" s="822"/>
      <c r="G4" s="822"/>
      <c r="H4" s="195"/>
      <c r="I4" s="195"/>
      <c r="J4" s="195"/>
    </row>
    <row r="5" spans="1:10" ht="15" customHeight="1" x14ac:dyDescent="0.25">
      <c r="A5" s="780" t="s">
        <v>13</v>
      </c>
      <c r="B5" s="780"/>
      <c r="C5" s="207"/>
      <c r="D5" s="822">
        <f>'DATOS 1'!F7</f>
        <v>0</v>
      </c>
      <c r="E5" s="822"/>
      <c r="F5" s="822"/>
      <c r="G5" s="822"/>
      <c r="H5" s="822"/>
      <c r="I5" s="822"/>
      <c r="J5" s="195"/>
    </row>
    <row r="6" spans="1:10" ht="15" customHeight="1" x14ac:dyDescent="0.25">
      <c r="A6" s="780" t="s">
        <v>14</v>
      </c>
      <c r="B6" s="780"/>
      <c r="C6" s="195"/>
      <c r="D6" s="822">
        <f>'DATOS 1'!C7</f>
        <v>0</v>
      </c>
      <c r="E6" s="822"/>
      <c r="F6" s="822"/>
      <c r="G6" s="822"/>
      <c r="H6" s="195"/>
      <c r="I6" s="195"/>
      <c r="J6" s="195"/>
    </row>
    <row r="7" spans="1:10" ht="12" customHeight="1" x14ac:dyDescent="0.25">
      <c r="A7" s="349"/>
      <c r="B7" s="349"/>
      <c r="C7" s="195"/>
      <c r="D7" s="349"/>
      <c r="E7" s="349"/>
      <c r="F7" s="205"/>
      <c r="G7" s="195"/>
      <c r="H7" s="195"/>
      <c r="I7" s="195"/>
      <c r="J7" s="195"/>
    </row>
    <row r="8" spans="1:10" ht="15" customHeight="1" x14ac:dyDescent="0.25">
      <c r="A8" s="780" t="s">
        <v>15</v>
      </c>
      <c r="B8" s="780"/>
      <c r="C8" s="780"/>
      <c r="D8" s="781" t="e">
        <f>'10 kg COM'!B4</f>
        <v>#N/A</v>
      </c>
      <c r="E8" s="781"/>
      <c r="F8" s="782" t="s">
        <v>17</v>
      </c>
      <c r="G8" s="782"/>
      <c r="H8" s="778" t="e">
        <f>'10 kg COM'!E4</f>
        <v>#N/A</v>
      </c>
      <c r="I8" s="778"/>
      <c r="J8" s="195"/>
    </row>
    <row r="9" spans="1:10" ht="12" customHeight="1" x14ac:dyDescent="0.25">
      <c r="A9" s="205"/>
      <c r="B9" s="205"/>
      <c r="C9" s="205"/>
      <c r="D9" s="205"/>
      <c r="E9" s="205"/>
      <c r="F9" s="205"/>
      <c r="G9" s="195"/>
      <c r="H9" s="195"/>
      <c r="I9" s="195"/>
      <c r="J9" s="195"/>
    </row>
    <row r="10" spans="1:10" ht="20.100000000000001" customHeight="1" x14ac:dyDescent="0.25">
      <c r="A10" s="777" t="s">
        <v>84</v>
      </c>
      <c r="B10" s="777"/>
      <c r="C10" s="777"/>
      <c r="D10" s="777"/>
      <c r="E10" s="777"/>
      <c r="F10" s="205"/>
      <c r="G10" s="195"/>
      <c r="H10" s="195"/>
      <c r="I10" s="195"/>
      <c r="J10" s="195"/>
    </row>
    <row r="11" spans="1:10" ht="12" customHeight="1" x14ac:dyDescent="0.25">
      <c r="A11" s="348"/>
      <c r="B11" s="348"/>
      <c r="C11" s="348"/>
      <c r="D11" s="348"/>
      <c r="E11" s="348"/>
      <c r="F11" s="205"/>
      <c r="G11" s="195"/>
      <c r="H11" s="195"/>
      <c r="I11" s="195"/>
      <c r="J11" s="195"/>
    </row>
    <row r="12" spans="1:10" ht="15" customHeight="1" x14ac:dyDescent="0.25">
      <c r="A12" s="780" t="s">
        <v>209</v>
      </c>
      <c r="B12" s="780"/>
      <c r="C12" s="780"/>
      <c r="D12" s="784" t="s">
        <v>327</v>
      </c>
      <c r="E12" s="784"/>
      <c r="F12" s="205"/>
      <c r="G12" s="205"/>
      <c r="H12" s="358"/>
      <c r="I12" s="358"/>
      <c r="J12" s="195"/>
    </row>
    <row r="13" spans="1:10" ht="15" customHeight="1" x14ac:dyDescent="0.25">
      <c r="A13" s="780" t="s">
        <v>21</v>
      </c>
      <c r="B13" s="780"/>
      <c r="C13" s="780"/>
      <c r="D13" s="790">
        <f>'DATOS 1'!D37</f>
        <v>0</v>
      </c>
      <c r="E13" s="790"/>
      <c r="F13" s="790"/>
      <c r="G13" s="790"/>
      <c r="H13" s="195"/>
      <c r="I13" s="195"/>
      <c r="J13" s="195"/>
    </row>
    <row r="14" spans="1:10" x14ac:dyDescent="0.25">
      <c r="A14" s="780" t="s">
        <v>16</v>
      </c>
      <c r="B14" s="780"/>
      <c r="C14" s="780"/>
      <c r="D14" s="783">
        <f>'DATOS 1'!E37</f>
        <v>0</v>
      </c>
      <c r="E14" s="783"/>
      <c r="F14" s="783"/>
      <c r="G14" s="783"/>
      <c r="H14" s="195"/>
      <c r="I14" s="195"/>
      <c r="J14" s="195"/>
    </row>
    <row r="15" spans="1:10" ht="39.75" customHeight="1" x14ac:dyDescent="0.25">
      <c r="A15" s="780" t="s">
        <v>22</v>
      </c>
      <c r="B15" s="780"/>
      <c r="C15" s="780"/>
      <c r="D15" s="791"/>
      <c r="E15" s="791"/>
      <c r="F15" s="791"/>
      <c r="G15" s="791"/>
      <c r="H15" s="791"/>
      <c r="I15" s="791"/>
      <c r="J15" s="791"/>
    </row>
    <row r="16" spans="1:10" x14ac:dyDescent="0.25">
      <c r="A16" s="780" t="s">
        <v>23</v>
      </c>
      <c r="B16" s="780"/>
      <c r="C16" s="780"/>
      <c r="D16" s="789">
        <f>'DATOS 1'!C37</f>
        <v>0</v>
      </c>
      <c r="E16" s="790"/>
      <c r="F16" s="790"/>
      <c r="G16" s="790"/>
      <c r="H16" s="195"/>
      <c r="I16" s="195"/>
      <c r="J16" s="195"/>
    </row>
    <row r="17" spans="1:10" ht="11.25" customHeight="1" x14ac:dyDescent="0.25">
      <c r="A17" s="349"/>
      <c r="B17" s="349"/>
      <c r="C17" s="349"/>
      <c r="D17" s="350"/>
      <c r="E17" s="350"/>
      <c r="F17" s="350"/>
      <c r="G17" s="350"/>
      <c r="H17" s="195"/>
      <c r="I17" s="195"/>
      <c r="J17" s="195"/>
    </row>
    <row r="18" spans="1:10" ht="15.75" customHeight="1" x14ac:dyDescent="0.25">
      <c r="A18" s="780" t="s">
        <v>24</v>
      </c>
      <c r="B18" s="780"/>
      <c r="C18" s="780"/>
      <c r="D18" s="780"/>
      <c r="E18" s="780"/>
      <c r="F18" s="501" t="s">
        <v>317</v>
      </c>
      <c r="G18" s="195"/>
      <c r="H18" s="195"/>
      <c r="I18" s="195"/>
      <c r="J18" s="195"/>
    </row>
    <row r="19" spans="1:10" ht="13.5" customHeight="1" x14ac:dyDescent="0.25">
      <c r="A19" s="349"/>
      <c r="B19" s="349"/>
      <c r="C19" s="349"/>
      <c r="D19" s="349"/>
      <c r="E19" s="349"/>
      <c r="F19" s="349"/>
      <c r="G19" s="205"/>
      <c r="H19" s="195"/>
      <c r="I19" s="195"/>
      <c r="J19" s="195"/>
    </row>
    <row r="20" spans="1:10" x14ac:dyDescent="0.25">
      <c r="A20" s="777" t="s">
        <v>85</v>
      </c>
      <c r="B20" s="777"/>
      <c r="C20" s="777"/>
      <c r="D20" s="777"/>
      <c r="E20" s="793">
        <f>'DATOS 1'!G7</f>
        <v>0</v>
      </c>
      <c r="F20" s="794"/>
      <c r="G20" s="794"/>
      <c r="H20" s="794"/>
      <c r="I20" s="794"/>
      <c r="J20" s="794"/>
    </row>
    <row r="21" spans="1:10" ht="9.75" customHeight="1" x14ac:dyDescent="0.25">
      <c r="A21" s="195"/>
      <c r="B21" s="777"/>
      <c r="C21" s="777"/>
      <c r="D21" s="777"/>
      <c r="E21" s="777"/>
      <c r="F21" s="348"/>
      <c r="G21" s="350"/>
      <c r="H21" s="195"/>
      <c r="I21" s="195"/>
      <c r="J21" s="195"/>
    </row>
    <row r="22" spans="1:10" x14ac:dyDescent="0.25">
      <c r="A22" s="777" t="s">
        <v>86</v>
      </c>
      <c r="B22" s="777"/>
      <c r="C22" s="777"/>
      <c r="D22" s="777"/>
      <c r="E22" s="211">
        <f>'DATOS 1'!I7</f>
        <v>0</v>
      </c>
      <c r="F22" s="212"/>
      <c r="G22" s="213"/>
      <c r="H22" s="213"/>
      <c r="I22" s="195"/>
      <c r="J22" s="195"/>
    </row>
    <row r="23" spans="1:10" ht="10.5" customHeight="1" x14ac:dyDescent="0.25">
      <c r="A23" s="195"/>
      <c r="B23" s="195"/>
      <c r="C23" s="195"/>
      <c r="D23" s="195"/>
      <c r="E23" s="195"/>
      <c r="F23" s="350"/>
      <c r="G23" s="350"/>
      <c r="H23" s="195"/>
      <c r="I23" s="195"/>
      <c r="J23" s="195"/>
    </row>
    <row r="24" spans="1:10" x14ac:dyDescent="0.25">
      <c r="A24" s="792" t="s">
        <v>211</v>
      </c>
      <c r="B24" s="792"/>
      <c r="C24" s="792"/>
      <c r="D24" s="792"/>
      <c r="E24" s="792"/>
      <c r="F24" s="792"/>
      <c r="G24" s="792"/>
      <c r="H24" s="195"/>
      <c r="I24" s="195"/>
      <c r="J24" s="195"/>
    </row>
    <row r="25" spans="1:10" ht="6" customHeight="1" x14ac:dyDescent="0.25">
      <c r="A25" s="353"/>
      <c r="B25" s="352"/>
      <c r="C25" s="352"/>
      <c r="D25" s="352"/>
      <c r="E25" s="195"/>
      <c r="F25" s="216"/>
      <c r="G25" s="205"/>
      <c r="H25" s="195"/>
      <c r="I25" s="195"/>
      <c r="J25" s="195"/>
    </row>
    <row r="26" spans="1:10" x14ac:dyDescent="0.25">
      <c r="A26" s="790" t="s">
        <v>212</v>
      </c>
      <c r="B26" s="790"/>
      <c r="C26" s="790"/>
      <c r="D26" s="790"/>
      <c r="E26" s="790"/>
      <c r="F26" s="790"/>
      <c r="G26" s="790"/>
      <c r="H26" s="790"/>
      <c r="I26" s="790"/>
      <c r="J26" s="350"/>
    </row>
    <row r="27" spans="1:10" ht="5.25" customHeight="1" x14ac:dyDescent="0.25">
      <c r="A27" s="350"/>
      <c r="B27" s="350"/>
      <c r="C27" s="350"/>
      <c r="D27" s="350"/>
      <c r="E27" s="350"/>
      <c r="F27" s="350"/>
      <c r="G27" s="350"/>
      <c r="H27" s="350"/>
      <c r="I27" s="350"/>
      <c r="J27" s="350"/>
    </row>
    <row r="28" spans="1:10" x14ac:dyDescent="0.25">
      <c r="A28" s="792" t="s">
        <v>210</v>
      </c>
      <c r="B28" s="792"/>
      <c r="C28" s="792"/>
      <c r="D28" s="792"/>
      <c r="E28" s="353"/>
      <c r="F28" s="350"/>
      <c r="G28" s="350"/>
      <c r="H28" s="195"/>
      <c r="I28" s="195"/>
      <c r="J28" s="195"/>
    </row>
    <row r="29" spans="1:10" ht="6" customHeight="1" x14ac:dyDescent="0.25">
      <c r="A29" s="353"/>
      <c r="B29" s="353"/>
      <c r="C29" s="353"/>
      <c r="D29" s="353"/>
      <c r="E29" s="353"/>
      <c r="F29" s="350"/>
      <c r="G29" s="350"/>
      <c r="H29" s="195"/>
      <c r="I29" s="195"/>
      <c r="J29" s="195"/>
    </row>
    <row r="30" spans="1:10" x14ac:dyDescent="0.25">
      <c r="A30" s="795" t="s">
        <v>319</v>
      </c>
      <c r="B30" s="795"/>
      <c r="C30" s="795"/>
      <c r="D30" s="795"/>
      <c r="E30" s="795"/>
      <c r="F30" s="795"/>
      <c r="G30" s="795"/>
      <c r="H30" s="795"/>
      <c r="I30" s="795"/>
      <c r="J30" s="795"/>
    </row>
    <row r="31" spans="1:10" ht="8.25" customHeight="1" x14ac:dyDescent="0.25">
      <c r="A31" s="217"/>
      <c r="B31" s="217"/>
      <c r="C31" s="217"/>
      <c r="D31" s="217"/>
      <c r="E31" s="217"/>
      <c r="F31" s="217"/>
      <c r="G31" s="217"/>
      <c r="H31" s="195"/>
      <c r="I31" s="195"/>
      <c r="J31" s="195"/>
    </row>
    <row r="32" spans="1:10" x14ac:dyDescent="0.25">
      <c r="A32" s="796" t="s">
        <v>142</v>
      </c>
      <c r="B32" s="796"/>
      <c r="C32" s="796"/>
      <c r="D32" s="796"/>
      <c r="E32" s="195"/>
      <c r="F32" s="195"/>
      <c r="G32" s="205"/>
      <c r="H32" s="195"/>
      <c r="I32" s="195"/>
      <c r="J32" s="195"/>
    </row>
    <row r="33" spans="1:10" ht="8.25" customHeight="1" x14ac:dyDescent="0.25">
      <c r="A33" s="351"/>
      <c r="B33" s="351"/>
      <c r="C33" s="351"/>
      <c r="D33" s="351"/>
      <c r="E33" s="195"/>
      <c r="F33" s="195"/>
      <c r="G33" s="205"/>
      <c r="H33" s="195"/>
      <c r="I33" s="195"/>
      <c r="J33" s="195"/>
    </row>
    <row r="34" spans="1:10" ht="45" customHeight="1" x14ac:dyDescent="0.25">
      <c r="A34" s="797" t="s">
        <v>387</v>
      </c>
      <c r="B34" s="797"/>
      <c r="C34" s="797"/>
      <c r="D34" s="797"/>
      <c r="E34" s="797"/>
      <c r="F34" s="797"/>
      <c r="G34" s="797"/>
      <c r="H34" s="797"/>
      <c r="I34" s="797"/>
      <c r="J34" s="797"/>
    </row>
    <row r="35" spans="1:10" ht="12" customHeight="1" x14ac:dyDescent="0.25">
      <c r="A35" s="354"/>
      <c r="B35" s="354"/>
      <c r="C35" s="354"/>
      <c r="D35" s="354"/>
      <c r="E35" s="354"/>
      <c r="F35" s="354"/>
      <c r="G35" s="354"/>
      <c r="H35" s="195"/>
      <c r="I35" s="195"/>
      <c r="J35" s="195"/>
    </row>
    <row r="36" spans="1:10" x14ac:dyDescent="0.25">
      <c r="A36" s="792" t="s">
        <v>87</v>
      </c>
      <c r="B36" s="792"/>
      <c r="C36" s="792"/>
      <c r="D36" s="792"/>
      <c r="E36" s="792"/>
      <c r="F36" s="792"/>
      <c r="G36" s="792"/>
      <c r="H36" s="195"/>
      <c r="I36" s="195"/>
      <c r="J36" s="195"/>
    </row>
    <row r="37" spans="1:10" ht="9.75" customHeight="1" x14ac:dyDescent="0.25">
      <c r="A37" s="351"/>
      <c r="B37" s="351"/>
      <c r="C37" s="351"/>
      <c r="D37" s="351"/>
      <c r="E37" s="351"/>
      <c r="F37" s="351"/>
      <c r="G37" s="351"/>
      <c r="H37" s="195"/>
      <c r="I37" s="195"/>
      <c r="J37" s="195"/>
    </row>
    <row r="38" spans="1:10" ht="30" customHeight="1" x14ac:dyDescent="0.25">
      <c r="A38" s="797" t="s">
        <v>320</v>
      </c>
      <c r="B38" s="797"/>
      <c r="C38" s="797"/>
      <c r="D38" s="797"/>
      <c r="E38" s="797"/>
      <c r="F38" s="797"/>
      <c r="G38" s="797"/>
      <c r="H38" s="797"/>
      <c r="I38" s="797"/>
      <c r="J38" s="797"/>
    </row>
    <row r="39" spans="1:10" ht="9.75" customHeight="1" x14ac:dyDescent="0.25">
      <c r="A39" s="195"/>
      <c r="B39" s="195"/>
      <c r="C39" s="195"/>
      <c r="D39" s="195"/>
      <c r="E39" s="195"/>
      <c r="F39" s="195"/>
      <c r="G39" s="195"/>
      <c r="H39" s="195"/>
      <c r="I39" s="195"/>
      <c r="J39" s="195"/>
    </row>
    <row r="40" spans="1:10" x14ac:dyDescent="0.25">
      <c r="A40" s="792" t="s">
        <v>213</v>
      </c>
      <c r="B40" s="792"/>
      <c r="C40" s="792"/>
      <c r="D40" s="792"/>
      <c r="E40" s="792"/>
      <c r="F40" s="792"/>
      <c r="G40" s="792"/>
      <c r="H40" s="195"/>
      <c r="I40" s="195"/>
      <c r="J40" s="195"/>
    </row>
    <row r="41" spans="1:10" ht="9.75" customHeight="1" thickBot="1" x14ac:dyDescent="0.3">
      <c r="A41" s="219"/>
      <c r="B41" s="219"/>
      <c r="C41" s="219"/>
      <c r="D41" s="219"/>
      <c r="E41" s="219"/>
      <c r="F41" s="219"/>
      <c r="G41" s="219"/>
      <c r="H41" s="195"/>
      <c r="I41" s="195"/>
      <c r="J41" s="195"/>
    </row>
    <row r="42" spans="1:10" x14ac:dyDescent="0.25">
      <c r="A42" s="798" t="s">
        <v>88</v>
      </c>
      <c r="B42" s="798"/>
      <c r="C42" s="785" t="s">
        <v>6</v>
      </c>
      <c r="D42" s="785"/>
      <c r="E42" s="785" t="s">
        <v>7</v>
      </c>
      <c r="F42" s="785"/>
      <c r="G42" s="787" t="s">
        <v>25</v>
      </c>
      <c r="H42" s="787"/>
      <c r="I42" s="787"/>
      <c r="J42" s="788"/>
    </row>
    <row r="43" spans="1:10" ht="15" customHeight="1" thickBot="1" x14ac:dyDescent="0.3">
      <c r="A43" s="799"/>
      <c r="B43" s="799"/>
      <c r="C43" s="786"/>
      <c r="D43" s="786"/>
      <c r="E43" s="786"/>
      <c r="F43" s="786"/>
      <c r="G43" s="786" t="s">
        <v>26</v>
      </c>
      <c r="H43" s="786"/>
      <c r="I43" s="786" t="s">
        <v>27</v>
      </c>
      <c r="J43" s="824"/>
    </row>
    <row r="44" spans="1:10" ht="18.75" customHeight="1" thickBot="1" x14ac:dyDescent="0.3">
      <c r="A44" s="800" t="str">
        <f>D12</f>
        <v>xxxxxxxxxx</v>
      </c>
      <c r="B44" s="801"/>
      <c r="C44" s="825" t="s">
        <v>8</v>
      </c>
      <c r="D44" s="826"/>
      <c r="E44" s="827" t="s">
        <v>9</v>
      </c>
      <c r="F44" s="828"/>
      <c r="G44" s="196" t="e">
        <f>'1 g'!H10</f>
        <v>#N/A</v>
      </c>
      <c r="H44" s="197" t="s">
        <v>194</v>
      </c>
      <c r="I44" s="198" t="e">
        <f>'1 g'!H11</f>
        <v>#N/A</v>
      </c>
      <c r="J44" s="199" t="s">
        <v>193</v>
      </c>
    </row>
    <row r="45" spans="1:10" x14ac:dyDescent="0.25">
      <c r="A45" s="195"/>
      <c r="B45" s="195"/>
      <c r="C45" s="195"/>
      <c r="D45" s="195"/>
      <c r="E45" s="195"/>
      <c r="F45" s="195"/>
      <c r="G45" s="195"/>
      <c r="H45" s="195"/>
      <c r="I45" s="195"/>
      <c r="J45" s="195"/>
    </row>
    <row r="46" spans="1:10" x14ac:dyDescent="0.25">
      <c r="A46" s="195"/>
      <c r="B46" s="195"/>
      <c r="C46" s="195"/>
      <c r="D46" s="195"/>
      <c r="E46" s="195"/>
      <c r="F46" s="195"/>
      <c r="G46" s="195"/>
      <c r="H46" s="195"/>
      <c r="I46" s="195"/>
      <c r="J46" s="195"/>
    </row>
    <row r="47" spans="1:10" ht="14.25" customHeight="1" x14ac:dyDescent="0.25">
      <c r="A47" s="217" t="s">
        <v>5</v>
      </c>
      <c r="B47" s="195"/>
      <c r="C47" s="195"/>
      <c r="D47" s="195"/>
      <c r="E47" s="195"/>
      <c r="F47" s="195"/>
      <c r="G47" s="195"/>
      <c r="H47" s="195"/>
      <c r="I47" s="195"/>
      <c r="J47" s="195"/>
    </row>
    <row r="48" spans="1:10" ht="14.25" customHeight="1" x14ac:dyDescent="0.25">
      <c r="A48" s="217"/>
      <c r="B48" s="195"/>
      <c r="C48" s="195"/>
      <c r="D48" s="195"/>
      <c r="E48" s="195"/>
      <c r="F48" s="195"/>
      <c r="G48" s="195"/>
      <c r="H48" s="195"/>
      <c r="I48" s="195"/>
      <c r="J48" s="195"/>
    </row>
    <row r="49" spans="1:10" ht="65.099999999999994" customHeight="1" x14ac:dyDescent="0.25">
      <c r="A49" s="213"/>
      <c r="B49" s="213"/>
      <c r="C49" s="213"/>
      <c r="D49" s="213"/>
      <c r="E49" s="213"/>
      <c r="F49" s="213"/>
      <c r="G49" s="213"/>
      <c r="H49" s="213"/>
      <c r="I49" s="213"/>
      <c r="J49" s="213"/>
    </row>
    <row r="50" spans="1:10" ht="16.5" x14ac:dyDescent="0.3">
      <c r="A50" s="792" t="s">
        <v>89</v>
      </c>
      <c r="B50" s="792"/>
      <c r="C50" s="792"/>
      <c r="D50" s="792"/>
      <c r="E50" s="792"/>
      <c r="F50" s="195"/>
      <c r="G50" s="195"/>
      <c r="H50" s="779" t="s">
        <v>35</v>
      </c>
      <c r="I50" s="779"/>
      <c r="J50" s="206">
        <f>J2</f>
        <v>0</v>
      </c>
    </row>
    <row r="51" spans="1:10" ht="12" customHeight="1" x14ac:dyDescent="0.25">
      <c r="A51" s="353"/>
      <c r="B51" s="195"/>
      <c r="C51" s="195"/>
      <c r="D51" s="195"/>
      <c r="E51" s="195"/>
      <c r="F51" s="195"/>
      <c r="G51" s="195"/>
      <c r="H51" s="195"/>
      <c r="I51" s="195"/>
      <c r="J51" s="195"/>
    </row>
    <row r="52" spans="1:10" x14ac:dyDescent="0.25">
      <c r="A52" s="797" t="s">
        <v>321</v>
      </c>
      <c r="B52" s="797"/>
      <c r="C52" s="797"/>
      <c r="D52" s="797"/>
      <c r="E52" s="797"/>
      <c r="F52" s="797"/>
      <c r="G52" s="797"/>
      <c r="H52" s="797"/>
      <c r="I52" s="797"/>
      <c r="J52" s="797"/>
    </row>
    <row r="53" spans="1:10" x14ac:dyDescent="0.25">
      <c r="A53" s="797"/>
      <c r="B53" s="797"/>
      <c r="C53" s="797"/>
      <c r="D53" s="797"/>
      <c r="E53" s="797"/>
      <c r="F53" s="797"/>
      <c r="G53" s="797"/>
      <c r="H53" s="797"/>
      <c r="I53" s="797"/>
      <c r="J53" s="797"/>
    </row>
    <row r="54" spans="1:10" x14ac:dyDescent="0.25">
      <c r="A54" s="797"/>
      <c r="B54" s="797"/>
      <c r="C54" s="797"/>
      <c r="D54" s="797"/>
      <c r="E54" s="797"/>
      <c r="F54" s="797"/>
      <c r="G54" s="797"/>
      <c r="H54" s="797"/>
      <c r="I54" s="797"/>
      <c r="J54" s="797"/>
    </row>
    <row r="55" spans="1:10" ht="24.75" customHeight="1" x14ac:dyDescent="0.25">
      <c r="A55" s="797"/>
      <c r="B55" s="797"/>
      <c r="C55" s="797"/>
      <c r="D55" s="797"/>
      <c r="E55" s="797"/>
      <c r="F55" s="797"/>
      <c r="G55" s="797"/>
      <c r="H55" s="797"/>
      <c r="I55" s="797"/>
      <c r="J55" s="797"/>
    </row>
    <row r="56" spans="1:10" ht="15" customHeight="1" x14ac:dyDescent="0.25">
      <c r="A56" s="353"/>
      <c r="B56" s="195"/>
      <c r="C56" s="195"/>
      <c r="D56" s="195"/>
      <c r="E56" s="195"/>
      <c r="F56" s="195"/>
      <c r="G56" s="195"/>
      <c r="H56" s="195"/>
      <c r="I56" s="195"/>
      <c r="J56" s="195"/>
    </row>
    <row r="57" spans="1:10" x14ac:dyDescent="0.25">
      <c r="A57" s="814" t="s">
        <v>28</v>
      </c>
      <c r="B57" s="814"/>
      <c r="C57" s="814"/>
      <c r="D57" s="357" t="s">
        <v>38</v>
      </c>
      <c r="E57" s="357" t="s">
        <v>21</v>
      </c>
      <c r="F57" s="814" t="s">
        <v>29</v>
      </c>
      <c r="G57" s="814"/>
      <c r="H57" s="814" t="s">
        <v>30</v>
      </c>
      <c r="I57" s="814"/>
      <c r="J57" s="814"/>
    </row>
    <row r="58" spans="1:10" x14ac:dyDescent="0.25">
      <c r="A58" s="815" t="s">
        <v>256</v>
      </c>
      <c r="B58" s="815"/>
      <c r="C58" s="815"/>
      <c r="D58" s="200" t="e">
        <f>'1 g'!G7</f>
        <v>#N/A</v>
      </c>
      <c r="E58" s="364" t="e">
        <f>'1 g'!I7</f>
        <v>#N/A</v>
      </c>
      <c r="F58" s="816" t="e">
        <f>'1 g'!H4</f>
        <v>#N/A</v>
      </c>
      <c r="G58" s="816"/>
      <c r="H58" s="820" t="e">
        <f>'1 g'!E4</f>
        <v>#N/A</v>
      </c>
      <c r="I58" s="820"/>
      <c r="J58" s="820"/>
    </row>
    <row r="59" spans="1:10" ht="12" customHeight="1" x14ac:dyDescent="0.25">
      <c r="A59" s="220"/>
      <c r="B59" s="220"/>
      <c r="C59" s="220"/>
      <c r="D59" s="221"/>
      <c r="E59" s="220"/>
      <c r="F59" s="220"/>
      <c r="G59" s="220"/>
      <c r="H59" s="222"/>
      <c r="I59" s="222"/>
      <c r="J59" s="222"/>
    </row>
    <row r="60" spans="1:10" x14ac:dyDescent="0.25">
      <c r="A60" s="821" t="s">
        <v>90</v>
      </c>
      <c r="B60" s="821"/>
      <c r="C60" s="821"/>
      <c r="D60" s="821"/>
      <c r="E60" s="821"/>
      <c r="F60" s="821"/>
      <c r="G60" s="821"/>
      <c r="H60" s="821"/>
      <c r="I60" s="821"/>
      <c r="J60" s="359"/>
    </row>
    <row r="61" spans="1:10" ht="12" customHeight="1" x14ac:dyDescent="0.25">
      <c r="A61" s="359"/>
      <c r="B61" s="350"/>
      <c r="C61" s="350"/>
      <c r="D61" s="350"/>
      <c r="E61" s="350"/>
      <c r="F61" s="195"/>
      <c r="G61" s="195"/>
      <c r="H61" s="195"/>
      <c r="I61" s="195"/>
      <c r="J61" s="195"/>
    </row>
    <row r="62" spans="1:10" ht="50.1" customHeight="1" x14ac:dyDescent="0.25">
      <c r="A62" s="797" t="s">
        <v>386</v>
      </c>
      <c r="B62" s="797"/>
      <c r="C62" s="797"/>
      <c r="D62" s="797"/>
      <c r="E62" s="797"/>
      <c r="F62" s="797"/>
      <c r="G62" s="797"/>
      <c r="H62" s="797"/>
      <c r="I62" s="797"/>
      <c r="J62" s="797"/>
    </row>
    <row r="63" spans="1:10" ht="12" customHeight="1" x14ac:dyDescent="0.25">
      <c r="A63" s="354"/>
      <c r="B63" s="354"/>
      <c r="C63" s="354"/>
      <c r="D63" s="354"/>
      <c r="E63" s="354"/>
      <c r="F63" s="354"/>
      <c r="G63" s="354"/>
      <c r="H63" s="354"/>
      <c r="I63" s="354"/>
      <c r="J63" s="354"/>
    </row>
    <row r="64" spans="1:10" x14ac:dyDescent="0.25">
      <c r="A64" s="821" t="s">
        <v>143</v>
      </c>
      <c r="B64" s="821"/>
      <c r="C64" s="821"/>
      <c r="D64" s="821"/>
      <c r="E64" s="821"/>
      <c r="F64" s="195"/>
      <c r="G64" s="195"/>
      <c r="H64" s="195"/>
      <c r="I64" s="195"/>
      <c r="J64" s="195"/>
    </row>
    <row r="65" spans="1:10" ht="15" customHeight="1" x14ac:dyDescent="0.25">
      <c r="A65" s="224"/>
      <c r="B65" s="224"/>
      <c r="C65" s="224"/>
      <c r="D65" s="224"/>
      <c r="E65" s="225"/>
      <c r="F65" s="195"/>
      <c r="G65" s="195"/>
      <c r="H65" s="195"/>
      <c r="I65" s="195"/>
      <c r="J65" s="195"/>
    </row>
    <row r="66" spans="1:10" ht="30" customHeight="1" x14ac:dyDescent="0.25">
      <c r="A66" s="803" t="s">
        <v>4</v>
      </c>
      <c r="B66" s="804" t="s">
        <v>10</v>
      </c>
      <c r="C66" s="833" t="s">
        <v>11</v>
      </c>
      <c r="D66" s="834"/>
      <c r="E66" s="831" t="s">
        <v>373</v>
      </c>
      <c r="F66" s="809" t="s">
        <v>383</v>
      </c>
      <c r="G66" s="823" t="s">
        <v>384</v>
      </c>
      <c r="H66" s="823"/>
      <c r="I66" s="823"/>
      <c r="J66" s="355" t="s">
        <v>91</v>
      </c>
    </row>
    <row r="67" spans="1:10" ht="39.950000000000003" customHeight="1" x14ac:dyDescent="0.25">
      <c r="A67" s="803"/>
      <c r="B67" s="805"/>
      <c r="C67" s="504" t="s">
        <v>19</v>
      </c>
      <c r="D67" s="504" t="s">
        <v>388</v>
      </c>
      <c r="E67" s="832"/>
      <c r="F67" s="810"/>
      <c r="G67" s="504" t="s">
        <v>197</v>
      </c>
      <c r="H67" s="504" t="s">
        <v>18</v>
      </c>
      <c r="I67" s="503" t="s">
        <v>20</v>
      </c>
      <c r="J67" s="355" t="s">
        <v>92</v>
      </c>
    </row>
    <row r="68" spans="1:10" s="433" customFormat="1" ht="30" customHeight="1" x14ac:dyDescent="0.2">
      <c r="A68" s="429">
        <v>1</v>
      </c>
      <c r="B68" s="430" t="e">
        <f>'10 kg COM'!I8</f>
        <v>#N/A</v>
      </c>
      <c r="C68" s="430" t="e">
        <f>'10 kg COM'!H9</f>
        <v>#N/A</v>
      </c>
      <c r="D68" s="437" t="e">
        <f>'10 kg COM'!E73</f>
        <v>#N/A</v>
      </c>
      <c r="E68" s="437">
        <f>'DATOS 1'!W110</f>
        <v>0.16</v>
      </c>
      <c r="F68" s="505">
        <f>'DATOS 1'!X110/1000</f>
        <v>0.5</v>
      </c>
      <c r="G68" s="432" t="e">
        <f>'10 kg COM'!C49</f>
        <v>#DIV/0!</v>
      </c>
      <c r="H68" s="432" t="e">
        <f>'10 kg COM'!D49</f>
        <v>#DIV/0!</v>
      </c>
      <c r="I68" s="432" t="e">
        <f>'10 kg COM'!E49</f>
        <v>#DIV/0!</v>
      </c>
      <c r="J68" s="434" t="e">
        <f t="shared" ref="J68" si="0">IF(D68+E68&gt;=F68,"NO","SI")</f>
        <v>#N/A</v>
      </c>
    </row>
    <row r="69" spans="1:10" ht="15.75" customHeight="1" x14ac:dyDescent="0.25">
      <c r="A69" s="195"/>
      <c r="B69" s="195"/>
      <c r="C69" s="195"/>
      <c r="D69" s="195"/>
      <c r="E69" s="353"/>
      <c r="F69" s="195"/>
      <c r="G69" s="195"/>
      <c r="H69" s="195"/>
      <c r="I69" s="195"/>
      <c r="J69" s="195"/>
    </row>
    <row r="70" spans="1:10" ht="12" customHeight="1" x14ac:dyDescent="0.25">
      <c r="A70" s="797" t="s">
        <v>385</v>
      </c>
      <c r="B70" s="797"/>
      <c r="C70" s="797"/>
      <c r="D70" s="797"/>
      <c r="E70" s="797"/>
      <c r="F70" s="797"/>
      <c r="G70" s="797"/>
      <c r="H70" s="797"/>
      <c r="I70" s="797"/>
      <c r="J70" s="797"/>
    </row>
    <row r="71" spans="1:10" ht="12" customHeight="1" x14ac:dyDescent="0.25">
      <c r="A71" s="797"/>
      <c r="B71" s="797"/>
      <c r="C71" s="797"/>
      <c r="D71" s="797"/>
      <c r="E71" s="797"/>
      <c r="F71" s="797"/>
      <c r="G71" s="797"/>
      <c r="H71" s="797"/>
      <c r="I71" s="797"/>
      <c r="J71" s="797"/>
    </row>
    <row r="72" spans="1:10" ht="12" customHeight="1" x14ac:dyDescent="0.25">
      <c r="A72" s="797"/>
      <c r="B72" s="797"/>
      <c r="C72" s="797"/>
      <c r="D72" s="797"/>
      <c r="E72" s="797"/>
      <c r="F72" s="797"/>
      <c r="G72" s="797"/>
      <c r="H72" s="797"/>
      <c r="I72" s="797"/>
      <c r="J72" s="797"/>
    </row>
    <row r="73" spans="1:10" ht="12" customHeight="1" x14ac:dyDescent="0.25">
      <c r="A73" s="797"/>
      <c r="B73" s="797"/>
      <c r="C73" s="797"/>
      <c r="D73" s="797"/>
      <c r="E73" s="797"/>
      <c r="F73" s="797"/>
      <c r="G73" s="797"/>
      <c r="H73" s="797"/>
      <c r="I73" s="797"/>
      <c r="J73" s="797"/>
    </row>
    <row r="74" spans="1:10" ht="12" customHeight="1" x14ac:dyDescent="0.25">
      <c r="A74" s="797"/>
      <c r="B74" s="797"/>
      <c r="C74" s="797"/>
      <c r="D74" s="797"/>
      <c r="E74" s="797"/>
      <c r="F74" s="797"/>
      <c r="G74" s="797"/>
      <c r="H74" s="797"/>
      <c r="I74" s="797"/>
      <c r="J74" s="797"/>
    </row>
    <row r="75" spans="1:10" ht="12" customHeight="1" x14ac:dyDescent="0.25">
      <c r="A75" s="797"/>
      <c r="B75" s="797"/>
      <c r="C75" s="797"/>
      <c r="D75" s="797"/>
      <c r="E75" s="797"/>
      <c r="F75" s="797"/>
      <c r="G75" s="797"/>
      <c r="H75" s="797"/>
      <c r="I75" s="797"/>
      <c r="J75" s="797"/>
    </row>
    <row r="76" spans="1:10" x14ac:dyDescent="0.25">
      <c r="A76" s="195"/>
      <c r="B76" s="195"/>
      <c r="C76" s="195"/>
      <c r="D76" s="195"/>
      <c r="E76" s="195"/>
      <c r="F76" s="195"/>
      <c r="G76" s="195"/>
      <c r="H76" s="195"/>
      <c r="I76" s="195"/>
      <c r="J76" s="195"/>
    </row>
    <row r="77" spans="1:10" x14ac:dyDescent="0.25">
      <c r="A77" s="792" t="s">
        <v>93</v>
      </c>
      <c r="B77" s="792"/>
      <c r="C77" s="792"/>
      <c r="D77" s="792"/>
      <c r="E77" s="195"/>
      <c r="F77" s="195"/>
      <c r="G77" s="195"/>
      <c r="H77" s="195"/>
      <c r="I77" s="195"/>
      <c r="J77" s="195"/>
    </row>
    <row r="78" spans="1:10" x14ac:dyDescent="0.25">
      <c r="A78" s="289" t="s">
        <v>196</v>
      </c>
      <c r="B78" s="290" t="s">
        <v>322</v>
      </c>
      <c r="C78" s="291"/>
      <c r="D78" s="291"/>
      <c r="E78" s="291"/>
      <c r="F78" s="291"/>
      <c r="G78" s="291"/>
      <c r="H78" s="195"/>
      <c r="I78" s="195"/>
      <c r="J78" s="195"/>
    </row>
    <row r="79" spans="1:10" x14ac:dyDescent="0.25">
      <c r="A79" s="289" t="s">
        <v>196</v>
      </c>
      <c r="B79" s="292" t="s">
        <v>323</v>
      </c>
      <c r="C79" s="293"/>
      <c r="D79" s="293"/>
      <c r="E79" s="293"/>
      <c r="F79" s="293"/>
      <c r="G79" s="293"/>
      <c r="H79" s="195"/>
      <c r="I79" s="195"/>
      <c r="J79" s="195"/>
    </row>
    <row r="80" spans="1:10" x14ac:dyDescent="0.25">
      <c r="A80" s="289" t="s">
        <v>196</v>
      </c>
      <c r="B80" s="294" t="s">
        <v>324</v>
      </c>
      <c r="C80" s="293"/>
      <c r="D80" s="293"/>
      <c r="E80" s="293"/>
      <c r="F80" s="293"/>
      <c r="G80" s="293"/>
      <c r="H80" s="195"/>
      <c r="I80" s="195"/>
      <c r="J80" s="195"/>
    </row>
    <row r="81" spans="1:10" x14ac:dyDescent="0.25">
      <c r="A81" s="289" t="s">
        <v>196</v>
      </c>
      <c r="B81" s="292" t="s">
        <v>325</v>
      </c>
      <c r="C81" s="293"/>
      <c r="D81" s="293"/>
      <c r="E81" s="293"/>
      <c r="F81" s="293"/>
      <c r="G81" s="293"/>
      <c r="H81" s="195"/>
      <c r="I81" s="195"/>
      <c r="J81" s="195"/>
    </row>
    <row r="82" spans="1:10" x14ac:dyDescent="0.25">
      <c r="A82" s="289" t="s">
        <v>196</v>
      </c>
      <c r="B82" s="292" t="s">
        <v>326</v>
      </c>
      <c r="C82" s="295"/>
      <c r="D82" s="295"/>
      <c r="E82" s="295"/>
      <c r="F82" s="295"/>
      <c r="G82" s="295"/>
      <c r="H82" s="195"/>
      <c r="I82" s="195"/>
      <c r="J82" s="195"/>
    </row>
    <row r="83" spans="1:10" x14ac:dyDescent="0.25">
      <c r="A83" s="227"/>
      <c r="B83" s="228"/>
      <c r="C83" s="228"/>
      <c r="D83" s="228"/>
      <c r="E83" s="228"/>
      <c r="F83" s="228"/>
      <c r="G83" s="228"/>
      <c r="H83" s="195"/>
      <c r="I83" s="195"/>
      <c r="J83" s="195"/>
    </row>
    <row r="84" spans="1:10" x14ac:dyDescent="0.25">
      <c r="A84" s="811" t="s">
        <v>31</v>
      </c>
      <c r="B84" s="811"/>
      <c r="C84" s="811"/>
      <c r="D84" s="195"/>
      <c r="E84" s="230"/>
      <c r="F84" s="195"/>
      <c r="G84" s="195"/>
      <c r="H84" s="195"/>
      <c r="I84" s="195"/>
      <c r="J84" s="195"/>
    </row>
    <row r="85" spans="1:10" ht="16.5" thickBot="1" x14ac:dyDescent="0.3">
      <c r="A85" s="195"/>
      <c r="B85" s="195"/>
      <c r="C85" s="195"/>
      <c r="D85" s="195"/>
      <c r="E85" s="195"/>
      <c r="F85" s="195"/>
      <c r="G85" s="195"/>
      <c r="H85" s="195"/>
      <c r="I85" s="195"/>
      <c r="J85" s="195"/>
    </row>
    <row r="86" spans="1:10" x14ac:dyDescent="0.25">
      <c r="A86" s="195"/>
      <c r="B86" s="813" t="s">
        <v>191</v>
      </c>
      <c r="C86" s="813"/>
      <c r="D86" s="813"/>
      <c r="E86" s="813"/>
      <c r="F86" s="233"/>
      <c r="G86" s="813" t="s">
        <v>192</v>
      </c>
      <c r="H86" s="813"/>
      <c r="I86" s="813"/>
      <c r="J86" s="234"/>
    </row>
    <row r="87" spans="1:10" x14ac:dyDescent="0.25">
      <c r="A87" s="195"/>
      <c r="B87" s="818" t="e">
        <f>VLOOKUP($F$86,'DATOS 1'!$V$81:$Y$85,4,FALSE)</f>
        <v>#N/A</v>
      </c>
      <c r="C87" s="818"/>
      <c r="D87" s="818"/>
      <c r="E87" s="818"/>
      <c r="F87" s="195"/>
      <c r="G87" s="213" t="e">
        <f>VLOOKUP($J$86,'DATOS 1'!V81:Y85,4,FALSE)</f>
        <v>#N/A</v>
      </c>
      <c r="H87" s="213"/>
      <c r="I87" s="213"/>
      <c r="J87" s="195"/>
    </row>
    <row r="88" spans="1:10" ht="15.75" customHeight="1" x14ac:dyDescent="0.25">
      <c r="A88" s="195"/>
      <c r="B88" s="818" t="e">
        <f>VLOOKUP($F$86,'DATOS 1'!$V$81:$Y$85,2,FALSE)</f>
        <v>#N/A</v>
      </c>
      <c r="C88" s="818"/>
      <c r="D88" s="818"/>
      <c r="E88" s="818"/>
      <c r="F88" s="195"/>
      <c r="G88" s="819" t="e">
        <f>VLOOKUP($J$86,'DATOS 1'!$V$81:$Y$85,2,FALSE)</f>
        <v>#N/A</v>
      </c>
      <c r="H88" s="819"/>
      <c r="I88" s="819"/>
      <c r="J88" s="195"/>
    </row>
    <row r="89" spans="1:10" x14ac:dyDescent="0.25">
      <c r="A89" s="195"/>
      <c r="B89" s="195"/>
      <c r="C89" s="195"/>
      <c r="D89" s="195"/>
      <c r="E89" s="195"/>
      <c r="F89" s="195"/>
      <c r="G89" s="195"/>
      <c r="H89" s="195"/>
      <c r="I89" s="195"/>
      <c r="J89" s="358"/>
    </row>
    <row r="90" spans="1:10" x14ac:dyDescent="0.25">
      <c r="A90" s="195"/>
      <c r="B90" s="794" t="s">
        <v>281</v>
      </c>
      <c r="C90" s="794"/>
      <c r="D90" s="794"/>
      <c r="E90" s="794"/>
      <c r="F90" s="817"/>
      <c r="G90" s="817"/>
      <c r="H90" s="195"/>
      <c r="I90" s="195"/>
      <c r="J90" s="358"/>
    </row>
    <row r="91" spans="1:10" x14ac:dyDescent="0.25">
      <c r="A91" s="195"/>
      <c r="B91" s="195"/>
      <c r="C91" s="195"/>
      <c r="D91" s="195"/>
      <c r="E91" s="195"/>
      <c r="F91" s="195"/>
      <c r="G91" s="195"/>
      <c r="H91" s="195"/>
      <c r="I91" s="195"/>
      <c r="J91" s="358"/>
    </row>
    <row r="92" spans="1:10" x14ac:dyDescent="0.25">
      <c r="A92" s="195"/>
      <c r="B92" s="195"/>
      <c r="C92" s="802" t="s">
        <v>94</v>
      </c>
      <c r="D92" s="802"/>
      <c r="E92" s="802"/>
      <c r="F92" s="802"/>
      <c r="G92" s="802"/>
      <c r="H92" s="802"/>
      <c r="I92" s="195"/>
      <c r="J92" s="358"/>
    </row>
    <row r="93" spans="1:10" x14ac:dyDescent="0.25">
      <c r="A93" s="195"/>
      <c r="B93" s="195"/>
      <c r="C93" s="195"/>
      <c r="D93" s="195"/>
      <c r="E93" s="195"/>
      <c r="F93" s="195"/>
      <c r="G93" s="195"/>
      <c r="H93" s="195"/>
      <c r="I93" s="195"/>
      <c r="J93" s="195"/>
    </row>
    <row r="94" spans="1:10" x14ac:dyDescent="0.25">
      <c r="A94" s="195"/>
      <c r="B94" s="195"/>
      <c r="C94" s="195"/>
      <c r="D94" s="195"/>
      <c r="E94" s="195"/>
      <c r="F94" s="195"/>
      <c r="G94" s="195"/>
      <c r="H94" s="195"/>
      <c r="I94" s="195"/>
      <c r="J94" s="195"/>
    </row>
    <row r="95" spans="1:10" x14ac:dyDescent="0.25">
      <c r="A95" s="195"/>
      <c r="B95" s="195"/>
      <c r="C95" s="195"/>
      <c r="D95" s="195"/>
      <c r="E95" s="195"/>
      <c r="F95" s="195"/>
      <c r="G95" s="195"/>
      <c r="H95" s="195"/>
      <c r="I95" s="195"/>
      <c r="J95" s="195"/>
    </row>
  </sheetData>
  <sheetProtection algorithmName="SHA-512" hashValue="ZhyrPVQnWksqPRPldsnz8jd+uew3S+qa5CgPtlFuaCZPlgm/Zq6o799vg9SxriwHvvmG1J7sS9FAkfbvpwh9zw==" saltValue="rKzIcCxwlaFm2m7swsqWXQ==" spinCount="100000" sheet="1" objects="1" scenarios="1"/>
  <mergeCells count="76">
    <mergeCell ref="H8:I8"/>
    <mergeCell ref="A1:J1"/>
    <mergeCell ref="A2:C2"/>
    <mergeCell ref="H2:I2"/>
    <mergeCell ref="A4:B4"/>
    <mergeCell ref="D4:G4"/>
    <mergeCell ref="A5:B5"/>
    <mergeCell ref="D5:I5"/>
    <mergeCell ref="A14:C14"/>
    <mergeCell ref="D14:G14"/>
    <mergeCell ref="A6:B6"/>
    <mergeCell ref="D6:G6"/>
    <mergeCell ref="A8:C8"/>
    <mergeCell ref="D8:E8"/>
    <mergeCell ref="F8:G8"/>
    <mergeCell ref="A10:E10"/>
    <mergeCell ref="A12:C12"/>
    <mergeCell ref="D12:E12"/>
    <mergeCell ref="A13:C13"/>
    <mergeCell ref="D13:G13"/>
    <mergeCell ref="A30:J30"/>
    <mergeCell ref="A15:C15"/>
    <mergeCell ref="D15:J15"/>
    <mergeCell ref="A16:C16"/>
    <mergeCell ref="D16:G16"/>
    <mergeCell ref="A18:E18"/>
    <mergeCell ref="A20:D20"/>
    <mergeCell ref="E20:J20"/>
    <mergeCell ref="B21:E21"/>
    <mergeCell ref="A22:D22"/>
    <mergeCell ref="A24:G24"/>
    <mergeCell ref="A26:I26"/>
    <mergeCell ref="A28:D28"/>
    <mergeCell ref="A32:D32"/>
    <mergeCell ref="A34:J34"/>
    <mergeCell ref="A36:G36"/>
    <mergeCell ref="A38:J38"/>
    <mergeCell ref="A40:G40"/>
    <mergeCell ref="I43:J43"/>
    <mergeCell ref="A44:B44"/>
    <mergeCell ref="C44:D44"/>
    <mergeCell ref="E44:F44"/>
    <mergeCell ref="A50:E50"/>
    <mergeCell ref="H50:I50"/>
    <mergeCell ref="A42:B43"/>
    <mergeCell ref="C42:D43"/>
    <mergeCell ref="E42:F43"/>
    <mergeCell ref="G42:J42"/>
    <mergeCell ref="G43:H43"/>
    <mergeCell ref="A60:I60"/>
    <mergeCell ref="A62:J62"/>
    <mergeCell ref="A64:E64"/>
    <mergeCell ref="A66:A67"/>
    <mergeCell ref="B66:B67"/>
    <mergeCell ref="C66:D66"/>
    <mergeCell ref="A52:J55"/>
    <mergeCell ref="A57:C57"/>
    <mergeCell ref="F57:G57"/>
    <mergeCell ref="H57:J57"/>
    <mergeCell ref="A58:C58"/>
    <mergeCell ref="F58:G58"/>
    <mergeCell ref="H58:J58"/>
    <mergeCell ref="E66:E67"/>
    <mergeCell ref="F66:F67"/>
    <mergeCell ref="G66:I66"/>
    <mergeCell ref="C92:H92"/>
    <mergeCell ref="B86:E86"/>
    <mergeCell ref="G86:I86"/>
    <mergeCell ref="B87:E87"/>
    <mergeCell ref="B88:E88"/>
    <mergeCell ref="G88:I88"/>
    <mergeCell ref="B90:E90"/>
    <mergeCell ref="F90:G90"/>
    <mergeCell ref="A70:J75"/>
    <mergeCell ref="A77:D77"/>
    <mergeCell ref="A84:C84"/>
  </mergeCells>
  <pageMargins left="0.70866141732283472" right="0.70866141732283472" top="0.6692913385826772" bottom="0" header="0.31496062992125984" footer="0.31496062992125984"/>
  <pageSetup scale="95" orientation="portrait" horizontalDpi="4294967293" r:id="rId1"/>
  <headerFooter>
    <oddHeader>&amp;C
&amp;"-,Negrita"&amp;14CERTIFICADO DE                                                                                                                          CALIBRACIÓN DE PESAS</oddHeader>
    <oddFooter>&amp;R
RT03-F16 Vr2 (2018-03-05)
&amp;"Arial,Normal"&amp;9&amp;P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1'!$V$81:$V$85</xm:f>
          </x14:formula1>
          <xm:sqref>J86</xm:sqref>
        </x14:dataValidation>
        <x14:dataValidation type="list" allowBlank="1" showInputMessage="1" showErrorMessage="1">
          <x14:formula1>
            <xm:f>'DATOS 1'!$V$81:$V$83</xm:f>
          </x14:formula1>
          <xm:sqref>F86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zoomScale="80" zoomScaleNormal="80" workbookViewId="0">
      <selection activeCell="J32" sqref="J32"/>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287"/>
      <c r="D27" s="287"/>
      <c r="E27" s="287"/>
      <c r="F27" s="287"/>
      <c r="G27" s="287"/>
      <c r="H27" s="287"/>
      <c r="I27" s="118"/>
      <c r="J27" s="118"/>
    </row>
    <row r="28" spans="1:11" s="119" customFormat="1" ht="31.5" customHeight="1" x14ac:dyDescent="0.2">
      <c r="A28" s="565"/>
      <c r="B28" s="361" t="s">
        <v>2</v>
      </c>
      <c r="C28" s="287"/>
      <c r="D28" s="287"/>
      <c r="E28" s="287"/>
      <c r="F28" s="287"/>
      <c r="G28" s="287"/>
      <c r="H28" s="287"/>
      <c r="I28" s="118"/>
      <c r="J28" s="118"/>
    </row>
    <row r="29" spans="1:11" s="119" customFormat="1" ht="31.5" customHeight="1" x14ac:dyDescent="0.2">
      <c r="A29" s="565"/>
      <c r="B29" s="361" t="s">
        <v>2</v>
      </c>
      <c r="C29" s="287"/>
      <c r="D29" s="287"/>
      <c r="E29" s="287"/>
      <c r="F29" s="287"/>
      <c r="G29" s="287"/>
      <c r="H29" s="287"/>
      <c r="I29" s="118"/>
      <c r="J29" s="118"/>
    </row>
    <row r="30" spans="1:11" s="119" customFormat="1" ht="31.5" customHeight="1" thickBot="1" x14ac:dyDescent="0.25">
      <c r="A30" s="569"/>
      <c r="B30" s="130" t="s">
        <v>0</v>
      </c>
      <c r="C30" s="287"/>
      <c r="D30" s="287"/>
      <c r="E30" s="287"/>
      <c r="F30" s="287"/>
      <c r="G30" s="287"/>
      <c r="H30" s="287"/>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52" t="e">
        <f t="shared" ref="C39:H39" si="0">+AVERAGE(C27,C30)</f>
        <v>#DIV/0!</v>
      </c>
      <c r="D39" s="453" t="e">
        <f t="shared" si="0"/>
        <v>#DIV/0!</v>
      </c>
      <c r="E39" s="453" t="e">
        <f t="shared" si="0"/>
        <v>#DIV/0!</v>
      </c>
      <c r="F39" s="453" t="e">
        <f t="shared" si="0"/>
        <v>#DIV/0!</v>
      </c>
      <c r="G39" s="453" t="e">
        <f t="shared" si="0"/>
        <v>#DIV/0!</v>
      </c>
      <c r="H39" s="454" t="e">
        <f t="shared" si="0"/>
        <v>#DIV/0!</v>
      </c>
      <c r="I39" s="118"/>
      <c r="J39" s="118"/>
    </row>
    <row r="40" spans="1:11" s="119" customFormat="1" ht="31.5" customHeight="1" x14ac:dyDescent="0.2">
      <c r="A40" s="138"/>
      <c r="B40" s="143"/>
      <c r="C40" s="455" t="e">
        <f t="shared" ref="C40:H40" si="1">+AVERAGE(C28:C29)</f>
        <v>#DIV/0!</v>
      </c>
      <c r="D40" s="378" t="e">
        <f t="shared" si="1"/>
        <v>#DIV/0!</v>
      </c>
      <c r="E40" s="378" t="e">
        <f t="shared" si="1"/>
        <v>#DIV/0!</v>
      </c>
      <c r="F40" s="378" t="e">
        <f t="shared" si="1"/>
        <v>#DIV/0!</v>
      </c>
      <c r="G40" s="378" t="e">
        <f t="shared" si="1"/>
        <v>#DIV/0!</v>
      </c>
      <c r="H40" s="456" t="e">
        <f t="shared" si="1"/>
        <v>#DIV/0!</v>
      </c>
      <c r="I40" s="118"/>
      <c r="J40" s="118"/>
    </row>
    <row r="41" spans="1:11" s="119" customFormat="1" ht="31.5" customHeight="1" thickBot="1" x14ac:dyDescent="0.25">
      <c r="A41" s="138"/>
      <c r="B41" s="147"/>
      <c r="C41" s="457" t="e">
        <f>+C40-C39</f>
        <v>#DIV/0!</v>
      </c>
      <c r="D41" s="458" t="e">
        <f t="shared" ref="D41:H41" si="2">+D40-D39</f>
        <v>#DIV/0!</v>
      </c>
      <c r="E41" s="458" t="e">
        <f t="shared" si="2"/>
        <v>#DIV/0!</v>
      </c>
      <c r="F41" s="458" t="e">
        <f t="shared" si="2"/>
        <v>#DIV/0!</v>
      </c>
      <c r="G41" s="458" t="e">
        <f t="shared" si="2"/>
        <v>#DIV/0!</v>
      </c>
      <c r="H41" s="459" t="e">
        <f t="shared" si="2"/>
        <v>#DIV/0!</v>
      </c>
      <c r="I41" s="118"/>
      <c r="J41" s="118"/>
    </row>
    <row r="42" spans="1:11" s="119" customFormat="1" ht="31.5" customHeight="1" thickBot="1" x14ac:dyDescent="0.25">
      <c r="A42" s="118"/>
      <c r="B42" s="151" t="s">
        <v>55</v>
      </c>
      <c r="C42" s="460"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461"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yJCwE6D3l0kzSEt26Bt7TIA9Z06nTaT9OR88qEwP+nIopq54W+Nd3392OTGr3jXGjquqJnjfPaN36JnJXCWqTQ==" saltValue="Ct4QfN9UWSHOXfePeKiXA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96"/>
  <sheetViews>
    <sheetView showGridLines="0" view="pageBreakPreview" zoomScaleNormal="100" zoomScaleSheetLayoutView="100" workbookViewId="0">
      <selection activeCell="A78" sqref="A78:XFD78"/>
    </sheetView>
  </sheetViews>
  <sheetFormatPr baseColWidth="10" defaultRowHeight="15.75" x14ac:dyDescent="0.25"/>
  <cols>
    <col min="1" max="1" width="5.7109375" style="1" customWidth="1"/>
    <col min="2" max="2" width="11.7109375" style="1" customWidth="1"/>
    <col min="3" max="3" width="12.28515625" style="1" customWidth="1"/>
    <col min="4" max="4" width="9.140625" style="1" customWidth="1"/>
    <col min="5" max="5" width="10.42578125" style="1" customWidth="1"/>
    <col min="6" max="6" width="8.7109375" style="1" customWidth="1"/>
    <col min="7" max="7" width="9.140625" style="1" customWidth="1"/>
    <col min="8" max="9" width="8.5703125" style="1" customWidth="1"/>
    <col min="10" max="10" width="8.7109375" style="1" customWidth="1"/>
    <col min="11" max="16384" width="11.42578125" style="1"/>
  </cols>
  <sheetData>
    <row r="1" spans="1:10" ht="65.099999999999994" customHeight="1" x14ac:dyDescent="0.25">
      <c r="A1" s="818"/>
      <c r="B1" s="818"/>
      <c r="C1" s="818"/>
      <c r="D1" s="818"/>
      <c r="E1" s="818"/>
      <c r="F1" s="818"/>
      <c r="G1" s="818"/>
      <c r="H1" s="818"/>
      <c r="I1" s="818"/>
      <c r="J1" s="818"/>
    </row>
    <row r="2" spans="1:10" ht="20.100000000000001" customHeight="1" x14ac:dyDescent="0.3">
      <c r="A2" s="777" t="s">
        <v>12</v>
      </c>
      <c r="B2" s="777"/>
      <c r="C2" s="777"/>
      <c r="D2" s="205"/>
      <c r="E2" s="205"/>
      <c r="F2" s="205"/>
      <c r="G2" s="195"/>
      <c r="H2" s="779" t="s">
        <v>35</v>
      </c>
      <c r="I2" s="779"/>
      <c r="J2" s="206">
        <f>'DATOS 1'!J26</f>
        <v>0</v>
      </c>
    </row>
    <row r="3" spans="1:10" ht="12" customHeight="1" x14ac:dyDescent="0.25">
      <c r="A3" s="350"/>
      <c r="B3" s="205"/>
      <c r="C3" s="205"/>
      <c r="D3" s="205"/>
      <c r="E3" s="205"/>
      <c r="F3" s="205"/>
      <c r="G3" s="195"/>
      <c r="H3" s="195"/>
      <c r="I3" s="195"/>
      <c r="J3" s="195"/>
    </row>
    <row r="4" spans="1:10" ht="15" customHeight="1" x14ac:dyDescent="0.25">
      <c r="A4" s="780" t="s">
        <v>83</v>
      </c>
      <c r="B4" s="780"/>
      <c r="C4" s="195"/>
      <c r="D4" s="822">
        <f>'DATOS 1'!E7</f>
        <v>0</v>
      </c>
      <c r="E4" s="822"/>
      <c r="F4" s="822"/>
      <c r="G4" s="822"/>
      <c r="H4" s="195"/>
      <c r="I4" s="195"/>
      <c r="J4" s="195"/>
    </row>
    <row r="5" spans="1:10" ht="15" customHeight="1" x14ac:dyDescent="0.25">
      <c r="A5" s="780" t="s">
        <v>13</v>
      </c>
      <c r="B5" s="780"/>
      <c r="C5" s="207"/>
      <c r="D5" s="822">
        <f>'DATOS 1'!F7</f>
        <v>0</v>
      </c>
      <c r="E5" s="822"/>
      <c r="F5" s="822"/>
      <c r="G5" s="822"/>
      <c r="H5" s="822"/>
      <c r="I5" s="822"/>
      <c r="J5" s="195"/>
    </row>
    <row r="6" spans="1:10" ht="15" customHeight="1" x14ac:dyDescent="0.25">
      <c r="A6" s="780" t="s">
        <v>14</v>
      </c>
      <c r="B6" s="780"/>
      <c r="C6" s="195"/>
      <c r="D6" s="822">
        <f>'DATOS 1'!C7</f>
        <v>0</v>
      </c>
      <c r="E6" s="822"/>
      <c r="F6" s="822"/>
      <c r="G6" s="822"/>
      <c r="H6" s="195"/>
      <c r="I6" s="195"/>
      <c r="J6" s="195"/>
    </row>
    <row r="7" spans="1:10" ht="12" customHeight="1" x14ac:dyDescent="0.25">
      <c r="A7" s="349"/>
      <c r="B7" s="349"/>
      <c r="C7" s="195"/>
      <c r="D7" s="349"/>
      <c r="E7" s="349"/>
      <c r="F7" s="205"/>
      <c r="G7" s="195"/>
      <c r="H7" s="195"/>
      <c r="I7" s="195"/>
      <c r="J7" s="195"/>
    </row>
    <row r="8" spans="1:10" ht="15" customHeight="1" x14ac:dyDescent="0.25">
      <c r="A8" s="780" t="s">
        <v>15</v>
      </c>
      <c r="B8" s="780"/>
      <c r="C8" s="780"/>
      <c r="D8" s="781" t="e">
        <f>'20 kg COM'!B4</f>
        <v>#N/A</v>
      </c>
      <c r="E8" s="781"/>
      <c r="F8" s="782" t="s">
        <v>17</v>
      </c>
      <c r="G8" s="782"/>
      <c r="H8" s="778" t="e">
        <f>'20 kg COM'!E4</f>
        <v>#N/A</v>
      </c>
      <c r="I8" s="778"/>
      <c r="J8" s="195"/>
    </row>
    <row r="9" spans="1:10" ht="12" customHeight="1" x14ac:dyDescent="0.25">
      <c r="A9" s="205"/>
      <c r="B9" s="205"/>
      <c r="C9" s="205"/>
      <c r="D9" s="205"/>
      <c r="E9" s="205"/>
      <c r="F9" s="205"/>
      <c r="G9" s="195"/>
      <c r="H9" s="195"/>
      <c r="I9" s="195"/>
      <c r="J9" s="195"/>
    </row>
    <row r="10" spans="1:10" ht="20.100000000000001" customHeight="1" x14ac:dyDescent="0.25">
      <c r="A10" s="777" t="s">
        <v>84</v>
      </c>
      <c r="B10" s="777"/>
      <c r="C10" s="777"/>
      <c r="D10" s="777"/>
      <c r="E10" s="777"/>
      <c r="F10" s="205"/>
      <c r="G10" s="195"/>
      <c r="H10" s="195"/>
      <c r="I10" s="195"/>
      <c r="J10" s="195"/>
    </row>
    <row r="11" spans="1:10" ht="12" customHeight="1" x14ac:dyDescent="0.25">
      <c r="A11" s="348"/>
      <c r="B11" s="348"/>
      <c r="C11" s="348"/>
      <c r="D11" s="348"/>
      <c r="E11" s="348"/>
      <c r="F11" s="205"/>
      <c r="G11" s="195"/>
      <c r="H11" s="195"/>
      <c r="I11" s="195"/>
      <c r="J11" s="195"/>
    </row>
    <row r="12" spans="1:10" ht="15" customHeight="1" x14ac:dyDescent="0.25">
      <c r="A12" s="780" t="s">
        <v>209</v>
      </c>
      <c r="B12" s="780"/>
      <c r="C12" s="780"/>
      <c r="D12" s="784" t="s">
        <v>327</v>
      </c>
      <c r="E12" s="784"/>
      <c r="F12" s="205"/>
      <c r="G12" s="205"/>
      <c r="H12" s="358"/>
      <c r="I12" s="358"/>
      <c r="J12" s="195"/>
    </row>
    <row r="13" spans="1:10" ht="15" customHeight="1" x14ac:dyDescent="0.25">
      <c r="A13" s="780" t="s">
        <v>21</v>
      </c>
      <c r="B13" s="780"/>
      <c r="C13" s="780"/>
      <c r="D13" s="790">
        <f>'DATOS 1'!D37</f>
        <v>0</v>
      </c>
      <c r="E13" s="790"/>
      <c r="F13" s="790"/>
      <c r="G13" s="790"/>
      <c r="H13" s="195"/>
      <c r="I13" s="195"/>
      <c r="J13" s="195"/>
    </row>
    <row r="14" spans="1:10" x14ac:dyDescent="0.25">
      <c r="A14" s="780" t="s">
        <v>16</v>
      </c>
      <c r="B14" s="780"/>
      <c r="C14" s="780"/>
      <c r="D14" s="783">
        <f>'DATOS 1'!E37</f>
        <v>0</v>
      </c>
      <c r="E14" s="783"/>
      <c r="F14" s="783"/>
      <c r="G14" s="783"/>
      <c r="H14" s="195"/>
      <c r="I14" s="195"/>
      <c r="J14" s="195"/>
    </row>
    <row r="15" spans="1:10" ht="39.75" customHeight="1" x14ac:dyDescent="0.25">
      <c r="A15" s="780" t="s">
        <v>22</v>
      </c>
      <c r="B15" s="780"/>
      <c r="C15" s="780"/>
      <c r="D15" s="791"/>
      <c r="E15" s="791"/>
      <c r="F15" s="791"/>
      <c r="G15" s="791"/>
      <c r="H15" s="791"/>
      <c r="I15" s="791"/>
      <c r="J15" s="791"/>
    </row>
    <row r="16" spans="1:10" x14ac:dyDescent="0.25">
      <c r="A16" s="780" t="s">
        <v>23</v>
      </c>
      <c r="B16" s="780"/>
      <c r="C16" s="780"/>
      <c r="D16" s="789">
        <f>'DATOS 1'!C37</f>
        <v>0</v>
      </c>
      <c r="E16" s="790"/>
      <c r="F16" s="790"/>
      <c r="G16" s="790"/>
      <c r="H16" s="195"/>
      <c r="I16" s="195"/>
      <c r="J16" s="195"/>
    </row>
    <row r="17" spans="1:10" ht="11.25" customHeight="1" x14ac:dyDescent="0.25">
      <c r="A17" s="349"/>
      <c r="B17" s="349"/>
      <c r="C17" s="349"/>
      <c r="D17" s="350"/>
      <c r="E17" s="350"/>
      <c r="F17" s="350"/>
      <c r="G17" s="350"/>
      <c r="H17" s="195"/>
      <c r="I17" s="195"/>
      <c r="J17" s="195"/>
    </row>
    <row r="18" spans="1:10" ht="15.75" customHeight="1" x14ac:dyDescent="0.25">
      <c r="A18" s="780" t="s">
        <v>24</v>
      </c>
      <c r="B18" s="780"/>
      <c r="C18" s="780"/>
      <c r="D18" s="780"/>
      <c r="E18" s="780"/>
      <c r="F18" s="501" t="s">
        <v>317</v>
      </c>
      <c r="G18" s="195"/>
      <c r="H18" s="195"/>
      <c r="I18" s="195"/>
      <c r="J18" s="195"/>
    </row>
    <row r="19" spans="1:10" ht="13.5" customHeight="1" x14ac:dyDescent="0.25">
      <c r="A19" s="349"/>
      <c r="B19" s="349"/>
      <c r="C19" s="349"/>
      <c r="D19" s="349"/>
      <c r="E19" s="349"/>
      <c r="F19" s="349"/>
      <c r="G19" s="205"/>
      <c r="H19" s="195"/>
      <c r="I19" s="195"/>
      <c r="J19" s="195"/>
    </row>
    <row r="20" spans="1:10" x14ac:dyDescent="0.25">
      <c r="A20" s="777" t="s">
        <v>85</v>
      </c>
      <c r="B20" s="777"/>
      <c r="C20" s="777"/>
      <c r="D20" s="777"/>
      <c r="E20" s="793">
        <f>'DATOS 1'!G7</f>
        <v>0</v>
      </c>
      <c r="F20" s="794"/>
      <c r="G20" s="794"/>
      <c r="H20" s="794"/>
      <c r="I20" s="794"/>
      <c r="J20" s="794"/>
    </row>
    <row r="21" spans="1:10" ht="9.75" customHeight="1" x14ac:dyDescent="0.25">
      <c r="A21" s="195"/>
      <c r="B21" s="777"/>
      <c r="C21" s="777"/>
      <c r="D21" s="777"/>
      <c r="E21" s="777"/>
      <c r="F21" s="348"/>
      <c r="G21" s="350"/>
      <c r="H21" s="195"/>
      <c r="I21" s="195"/>
      <c r="J21" s="195"/>
    </row>
    <row r="22" spans="1:10" x14ac:dyDescent="0.25">
      <c r="A22" s="777" t="s">
        <v>86</v>
      </c>
      <c r="B22" s="777"/>
      <c r="C22" s="777"/>
      <c r="D22" s="777"/>
      <c r="E22" s="211">
        <f>'DATOS 1'!I7</f>
        <v>0</v>
      </c>
      <c r="F22" s="212"/>
      <c r="G22" s="213"/>
      <c r="H22" s="213"/>
      <c r="I22" s="195"/>
      <c r="J22" s="195"/>
    </row>
    <row r="23" spans="1:10" ht="10.5" customHeight="1" x14ac:dyDescent="0.25">
      <c r="A23" s="195"/>
      <c r="B23" s="195"/>
      <c r="C23" s="195"/>
      <c r="D23" s="195"/>
      <c r="E23" s="195"/>
      <c r="F23" s="350"/>
      <c r="G23" s="350"/>
      <c r="H23" s="195"/>
      <c r="I23" s="195"/>
      <c r="J23" s="195"/>
    </row>
    <row r="24" spans="1:10" x14ac:dyDescent="0.25">
      <c r="A24" s="792" t="s">
        <v>211</v>
      </c>
      <c r="B24" s="792"/>
      <c r="C24" s="792"/>
      <c r="D24" s="792"/>
      <c r="E24" s="792"/>
      <c r="F24" s="792"/>
      <c r="G24" s="792"/>
      <c r="H24" s="195"/>
      <c r="I24" s="195"/>
      <c r="J24" s="195"/>
    </row>
    <row r="25" spans="1:10" ht="6" customHeight="1" x14ac:dyDescent="0.25">
      <c r="A25" s="353"/>
      <c r="B25" s="352"/>
      <c r="C25" s="352"/>
      <c r="D25" s="352"/>
      <c r="E25" s="195"/>
      <c r="F25" s="216"/>
      <c r="G25" s="205"/>
      <c r="H25" s="195"/>
      <c r="I25" s="195"/>
      <c r="J25" s="195"/>
    </row>
    <row r="26" spans="1:10" x14ac:dyDescent="0.25">
      <c r="A26" s="790" t="s">
        <v>212</v>
      </c>
      <c r="B26" s="790"/>
      <c r="C26" s="790"/>
      <c r="D26" s="790"/>
      <c r="E26" s="790"/>
      <c r="F26" s="790"/>
      <c r="G26" s="790"/>
      <c r="H26" s="790"/>
      <c r="I26" s="790"/>
      <c r="J26" s="350"/>
    </row>
    <row r="27" spans="1:10" ht="5.25" customHeight="1" x14ac:dyDescent="0.25">
      <c r="A27" s="350"/>
      <c r="B27" s="350"/>
      <c r="C27" s="350"/>
      <c r="D27" s="350"/>
      <c r="E27" s="350"/>
      <c r="F27" s="350"/>
      <c r="G27" s="350"/>
      <c r="H27" s="350"/>
      <c r="I27" s="350"/>
      <c r="J27" s="350"/>
    </row>
    <row r="28" spans="1:10" x14ac:dyDescent="0.25">
      <c r="A28" s="792" t="s">
        <v>210</v>
      </c>
      <c r="B28" s="792"/>
      <c r="C28" s="792"/>
      <c r="D28" s="792"/>
      <c r="E28" s="353"/>
      <c r="F28" s="350"/>
      <c r="G28" s="350"/>
      <c r="H28" s="195"/>
      <c r="I28" s="195"/>
      <c r="J28" s="195"/>
    </row>
    <row r="29" spans="1:10" ht="6" customHeight="1" x14ac:dyDescent="0.25">
      <c r="A29" s="353"/>
      <c r="B29" s="353"/>
      <c r="C29" s="353"/>
      <c r="D29" s="353"/>
      <c r="E29" s="353"/>
      <c r="F29" s="350"/>
      <c r="G29" s="350"/>
      <c r="H29" s="195"/>
      <c r="I29" s="195"/>
      <c r="J29" s="195"/>
    </row>
    <row r="30" spans="1:10" x14ac:dyDescent="0.25">
      <c r="A30" s="795" t="s">
        <v>319</v>
      </c>
      <c r="B30" s="795"/>
      <c r="C30" s="795"/>
      <c r="D30" s="795"/>
      <c r="E30" s="795"/>
      <c r="F30" s="795"/>
      <c r="G30" s="795"/>
      <c r="H30" s="795"/>
      <c r="I30" s="795"/>
      <c r="J30" s="795"/>
    </row>
    <row r="31" spans="1:10" ht="8.25" customHeight="1" x14ac:dyDescent="0.25">
      <c r="A31" s="217"/>
      <c r="B31" s="217"/>
      <c r="C31" s="217"/>
      <c r="D31" s="217"/>
      <c r="E31" s="217"/>
      <c r="F31" s="217"/>
      <c r="G31" s="217"/>
      <c r="H31" s="195"/>
      <c r="I31" s="195"/>
      <c r="J31" s="195"/>
    </row>
    <row r="32" spans="1:10" x14ac:dyDescent="0.25">
      <c r="A32" s="796" t="s">
        <v>142</v>
      </c>
      <c r="B32" s="796"/>
      <c r="C32" s="796"/>
      <c r="D32" s="796"/>
      <c r="E32" s="195"/>
      <c r="F32" s="195"/>
      <c r="G32" s="205"/>
      <c r="H32" s="195"/>
      <c r="I32" s="195"/>
      <c r="J32" s="195"/>
    </row>
    <row r="33" spans="1:10" ht="8.25" customHeight="1" x14ac:dyDescent="0.25">
      <c r="A33" s="351"/>
      <c r="B33" s="351"/>
      <c r="C33" s="351"/>
      <c r="D33" s="351"/>
      <c r="E33" s="195"/>
      <c r="F33" s="195"/>
      <c r="G33" s="205"/>
      <c r="H33" s="195"/>
      <c r="I33" s="195"/>
      <c r="J33" s="195"/>
    </row>
    <row r="34" spans="1:10" ht="45" customHeight="1" x14ac:dyDescent="0.25">
      <c r="A34" s="797" t="s">
        <v>387</v>
      </c>
      <c r="B34" s="797"/>
      <c r="C34" s="797"/>
      <c r="D34" s="797"/>
      <c r="E34" s="797"/>
      <c r="F34" s="797"/>
      <c r="G34" s="797"/>
      <c r="H34" s="797"/>
      <c r="I34" s="797"/>
      <c r="J34" s="797"/>
    </row>
    <row r="35" spans="1:10" ht="12" customHeight="1" x14ac:dyDescent="0.25">
      <c r="A35" s="354"/>
      <c r="B35" s="354"/>
      <c r="C35" s="354"/>
      <c r="D35" s="354"/>
      <c r="E35" s="354"/>
      <c r="F35" s="354"/>
      <c r="G35" s="354"/>
      <c r="H35" s="195"/>
      <c r="I35" s="195"/>
      <c r="J35" s="195"/>
    </row>
    <row r="36" spans="1:10" x14ac:dyDescent="0.25">
      <c r="A36" s="792" t="s">
        <v>87</v>
      </c>
      <c r="B36" s="792"/>
      <c r="C36" s="792"/>
      <c r="D36" s="792"/>
      <c r="E36" s="792"/>
      <c r="F36" s="792"/>
      <c r="G36" s="792"/>
      <c r="H36" s="195"/>
      <c r="I36" s="195"/>
      <c r="J36" s="195"/>
    </row>
    <row r="37" spans="1:10" ht="9.75" customHeight="1" x14ac:dyDescent="0.25">
      <c r="A37" s="351"/>
      <c r="B37" s="351"/>
      <c r="C37" s="351"/>
      <c r="D37" s="351"/>
      <c r="E37" s="351"/>
      <c r="F37" s="351"/>
      <c r="G37" s="351"/>
      <c r="H37" s="195"/>
      <c r="I37" s="195"/>
      <c r="J37" s="195"/>
    </row>
    <row r="38" spans="1:10" ht="30" customHeight="1" x14ac:dyDescent="0.25">
      <c r="A38" s="797" t="s">
        <v>320</v>
      </c>
      <c r="B38" s="797"/>
      <c r="C38" s="797"/>
      <c r="D38" s="797"/>
      <c r="E38" s="797"/>
      <c r="F38" s="797"/>
      <c r="G38" s="797"/>
      <c r="H38" s="797"/>
      <c r="I38" s="797"/>
      <c r="J38" s="797"/>
    </row>
    <row r="39" spans="1:10" ht="9.75" customHeight="1" x14ac:dyDescent="0.25">
      <c r="A39" s="195"/>
      <c r="B39" s="195"/>
      <c r="C39" s="195"/>
      <c r="D39" s="195"/>
      <c r="E39" s="195"/>
      <c r="F39" s="195"/>
      <c r="G39" s="195"/>
      <c r="H39" s="195"/>
      <c r="I39" s="195"/>
      <c r="J39" s="195"/>
    </row>
    <row r="40" spans="1:10" x14ac:dyDescent="0.25">
      <c r="A40" s="792" t="s">
        <v>213</v>
      </c>
      <c r="B40" s="792"/>
      <c r="C40" s="792"/>
      <c r="D40" s="792"/>
      <c r="E40" s="792"/>
      <c r="F40" s="792"/>
      <c r="G40" s="792"/>
      <c r="H40" s="195"/>
      <c r="I40" s="195"/>
      <c r="J40" s="195"/>
    </row>
    <row r="41" spans="1:10" ht="9.75" customHeight="1" thickBot="1" x14ac:dyDescent="0.3">
      <c r="A41" s="219"/>
      <c r="B41" s="219"/>
      <c r="C41" s="219"/>
      <c r="D41" s="219"/>
      <c r="E41" s="219"/>
      <c r="F41" s="219"/>
      <c r="G41" s="219"/>
      <c r="H41" s="195"/>
      <c r="I41" s="195"/>
      <c r="J41" s="195"/>
    </row>
    <row r="42" spans="1:10" x14ac:dyDescent="0.25">
      <c r="A42" s="798" t="s">
        <v>88</v>
      </c>
      <c r="B42" s="798"/>
      <c r="C42" s="785" t="s">
        <v>6</v>
      </c>
      <c r="D42" s="785"/>
      <c r="E42" s="785" t="s">
        <v>7</v>
      </c>
      <c r="F42" s="785"/>
      <c r="G42" s="787" t="s">
        <v>25</v>
      </c>
      <c r="H42" s="787"/>
      <c r="I42" s="787"/>
      <c r="J42" s="788"/>
    </row>
    <row r="43" spans="1:10" ht="15" customHeight="1" thickBot="1" x14ac:dyDescent="0.3">
      <c r="A43" s="799"/>
      <c r="B43" s="799"/>
      <c r="C43" s="786"/>
      <c r="D43" s="786"/>
      <c r="E43" s="786"/>
      <c r="F43" s="786"/>
      <c r="G43" s="786" t="s">
        <v>26</v>
      </c>
      <c r="H43" s="786"/>
      <c r="I43" s="786" t="s">
        <v>27</v>
      </c>
      <c r="J43" s="824"/>
    </row>
    <row r="44" spans="1:10" ht="18.75" customHeight="1" thickBot="1" x14ac:dyDescent="0.3">
      <c r="A44" s="800" t="str">
        <f>D12</f>
        <v>xxxxxxxxxx</v>
      </c>
      <c r="B44" s="801"/>
      <c r="C44" s="825" t="s">
        <v>8</v>
      </c>
      <c r="D44" s="826"/>
      <c r="E44" s="827" t="s">
        <v>9</v>
      </c>
      <c r="F44" s="828"/>
      <c r="G44" s="196" t="e">
        <f>'1 g'!H10</f>
        <v>#N/A</v>
      </c>
      <c r="H44" s="197" t="s">
        <v>194</v>
      </c>
      <c r="I44" s="198" t="e">
        <f>'1 g'!H11</f>
        <v>#N/A</v>
      </c>
      <c r="J44" s="199" t="s">
        <v>193</v>
      </c>
    </row>
    <row r="45" spans="1:10" x14ac:dyDescent="0.25">
      <c r="A45" s="195"/>
      <c r="B45" s="195"/>
      <c r="C45" s="195"/>
      <c r="D45" s="195"/>
      <c r="E45" s="195"/>
      <c r="F45" s="195"/>
      <c r="G45" s="195"/>
      <c r="H45" s="195"/>
      <c r="I45" s="195"/>
      <c r="J45" s="195"/>
    </row>
    <row r="46" spans="1:10" x14ac:dyDescent="0.25">
      <c r="A46" s="195"/>
      <c r="B46" s="195"/>
      <c r="C46" s="195"/>
      <c r="D46" s="195"/>
      <c r="E46" s="195"/>
      <c r="F46" s="195"/>
      <c r="G46" s="195"/>
      <c r="H46" s="195"/>
      <c r="I46" s="195"/>
      <c r="J46" s="195"/>
    </row>
    <row r="47" spans="1:10" ht="14.25" customHeight="1" x14ac:dyDescent="0.25">
      <c r="A47" s="217" t="s">
        <v>5</v>
      </c>
      <c r="B47" s="195"/>
      <c r="C47" s="195"/>
      <c r="D47" s="195"/>
      <c r="E47" s="195"/>
      <c r="F47" s="195"/>
      <c r="G47" s="195"/>
      <c r="H47" s="195"/>
      <c r="I47" s="195"/>
      <c r="J47" s="195"/>
    </row>
    <row r="48" spans="1:10" ht="14.25" customHeight="1" x14ac:dyDescent="0.25">
      <c r="A48" s="217"/>
      <c r="B48" s="195"/>
      <c r="C48" s="195"/>
      <c r="D48" s="195"/>
      <c r="E48" s="195"/>
      <c r="F48" s="195"/>
      <c r="G48" s="195"/>
      <c r="H48" s="195"/>
      <c r="I48" s="195"/>
      <c r="J48" s="195"/>
    </row>
    <row r="49" spans="1:10" ht="65.099999999999994" customHeight="1" x14ac:dyDescent="0.25">
      <c r="A49" s="213"/>
      <c r="B49" s="213"/>
      <c r="C49" s="213"/>
      <c r="D49" s="213"/>
      <c r="E49" s="213"/>
      <c r="F49" s="213"/>
      <c r="G49" s="213"/>
      <c r="H49" s="213"/>
      <c r="I49" s="213"/>
      <c r="J49" s="213"/>
    </row>
    <row r="50" spans="1:10" ht="16.5" x14ac:dyDescent="0.3">
      <c r="A50" s="792" t="s">
        <v>89</v>
      </c>
      <c r="B50" s="792"/>
      <c r="C50" s="792"/>
      <c r="D50" s="792"/>
      <c r="E50" s="792"/>
      <c r="F50" s="195"/>
      <c r="G50" s="195"/>
      <c r="H50" s="779" t="s">
        <v>35</v>
      </c>
      <c r="I50" s="779"/>
      <c r="J50" s="206">
        <f>J2</f>
        <v>0</v>
      </c>
    </row>
    <row r="51" spans="1:10" ht="12" customHeight="1" x14ac:dyDescent="0.25">
      <c r="A51" s="353"/>
      <c r="B51" s="195"/>
      <c r="C51" s="195"/>
      <c r="D51" s="195"/>
      <c r="E51" s="195"/>
      <c r="F51" s="195"/>
      <c r="G51" s="195"/>
      <c r="H51" s="195"/>
      <c r="I51" s="195"/>
      <c r="J51" s="195"/>
    </row>
    <row r="52" spans="1:10" x14ac:dyDescent="0.25">
      <c r="A52" s="797" t="s">
        <v>321</v>
      </c>
      <c r="B52" s="797"/>
      <c r="C52" s="797"/>
      <c r="D52" s="797"/>
      <c r="E52" s="797"/>
      <c r="F52" s="797"/>
      <c r="G52" s="797"/>
      <c r="H52" s="797"/>
      <c r="I52" s="797"/>
      <c r="J52" s="797"/>
    </row>
    <row r="53" spans="1:10" x14ac:dyDescent="0.25">
      <c r="A53" s="797"/>
      <c r="B53" s="797"/>
      <c r="C53" s="797"/>
      <c r="D53" s="797"/>
      <c r="E53" s="797"/>
      <c r="F53" s="797"/>
      <c r="G53" s="797"/>
      <c r="H53" s="797"/>
      <c r="I53" s="797"/>
      <c r="J53" s="797"/>
    </row>
    <row r="54" spans="1:10" x14ac:dyDescent="0.25">
      <c r="A54" s="797"/>
      <c r="B54" s="797"/>
      <c r="C54" s="797"/>
      <c r="D54" s="797"/>
      <c r="E54" s="797"/>
      <c r="F54" s="797"/>
      <c r="G54" s="797"/>
      <c r="H54" s="797"/>
      <c r="I54" s="797"/>
      <c r="J54" s="797"/>
    </row>
    <row r="55" spans="1:10" ht="24.75" customHeight="1" x14ac:dyDescent="0.25">
      <c r="A55" s="797"/>
      <c r="B55" s="797"/>
      <c r="C55" s="797"/>
      <c r="D55" s="797"/>
      <c r="E55" s="797"/>
      <c r="F55" s="797"/>
      <c r="G55" s="797"/>
      <c r="H55" s="797"/>
      <c r="I55" s="797"/>
      <c r="J55" s="797"/>
    </row>
    <row r="56" spans="1:10" ht="15" customHeight="1" x14ac:dyDescent="0.25">
      <c r="A56" s="353"/>
      <c r="B56" s="195"/>
      <c r="C56" s="195"/>
      <c r="D56" s="195"/>
      <c r="E56" s="195"/>
      <c r="F56" s="195"/>
      <c r="G56" s="195"/>
      <c r="H56" s="195"/>
      <c r="I56" s="195"/>
      <c r="J56" s="195"/>
    </row>
    <row r="57" spans="1:10" x14ac:dyDescent="0.25">
      <c r="A57" s="814" t="s">
        <v>28</v>
      </c>
      <c r="B57" s="814"/>
      <c r="C57" s="814"/>
      <c r="D57" s="357" t="s">
        <v>38</v>
      </c>
      <c r="E57" s="357" t="s">
        <v>21</v>
      </c>
      <c r="F57" s="814" t="s">
        <v>29</v>
      </c>
      <c r="G57" s="814"/>
      <c r="H57" s="814" t="s">
        <v>30</v>
      </c>
      <c r="I57" s="814"/>
      <c r="J57" s="814"/>
    </row>
    <row r="58" spans="1:10" x14ac:dyDescent="0.25">
      <c r="A58" s="815" t="s">
        <v>256</v>
      </c>
      <c r="B58" s="815"/>
      <c r="C58" s="815"/>
      <c r="D58" s="200" t="e">
        <f>'1 g'!G7</f>
        <v>#N/A</v>
      </c>
      <c r="E58" s="364" t="e">
        <f>'1 g'!I7</f>
        <v>#N/A</v>
      </c>
      <c r="F58" s="816" t="e">
        <f>'1 g'!H4</f>
        <v>#N/A</v>
      </c>
      <c r="G58" s="816"/>
      <c r="H58" s="820" t="e">
        <f>'1 g'!E4</f>
        <v>#N/A</v>
      </c>
      <c r="I58" s="820"/>
      <c r="J58" s="820"/>
    </row>
    <row r="59" spans="1:10" ht="12" customHeight="1" x14ac:dyDescent="0.25">
      <c r="A59" s="220"/>
      <c r="B59" s="220"/>
      <c r="C59" s="220"/>
      <c r="D59" s="221"/>
      <c r="E59" s="220"/>
      <c r="F59" s="220"/>
      <c r="G59" s="220"/>
      <c r="H59" s="222"/>
      <c r="I59" s="222"/>
      <c r="J59" s="222"/>
    </row>
    <row r="60" spans="1:10" x14ac:dyDescent="0.25">
      <c r="A60" s="821" t="s">
        <v>90</v>
      </c>
      <c r="B60" s="821"/>
      <c r="C60" s="821"/>
      <c r="D60" s="821"/>
      <c r="E60" s="821"/>
      <c r="F60" s="821"/>
      <c r="G60" s="821"/>
      <c r="H60" s="821"/>
      <c r="I60" s="821"/>
      <c r="J60" s="359"/>
    </row>
    <row r="61" spans="1:10" ht="12" customHeight="1" x14ac:dyDescent="0.25">
      <c r="A61" s="359"/>
      <c r="B61" s="350"/>
      <c r="C61" s="350"/>
      <c r="D61" s="350"/>
      <c r="E61" s="350"/>
      <c r="F61" s="195"/>
      <c r="G61" s="195"/>
      <c r="H61" s="195"/>
      <c r="I61" s="195"/>
      <c r="J61" s="195"/>
    </row>
    <row r="62" spans="1:10" ht="50.1" customHeight="1" x14ac:dyDescent="0.25">
      <c r="A62" s="797" t="s">
        <v>386</v>
      </c>
      <c r="B62" s="797"/>
      <c r="C62" s="797"/>
      <c r="D62" s="797"/>
      <c r="E62" s="797"/>
      <c r="F62" s="797"/>
      <c r="G62" s="797"/>
      <c r="H62" s="797"/>
      <c r="I62" s="797"/>
      <c r="J62" s="797"/>
    </row>
    <row r="63" spans="1:10" ht="12" customHeight="1" x14ac:dyDescent="0.25">
      <c r="A63" s="354"/>
      <c r="B63" s="354"/>
      <c r="C63" s="354"/>
      <c r="D63" s="354"/>
      <c r="E63" s="354"/>
      <c r="F63" s="354"/>
      <c r="G63" s="354"/>
      <c r="H63" s="354"/>
      <c r="I63" s="354"/>
      <c r="J63" s="354"/>
    </row>
    <row r="64" spans="1:10" x14ac:dyDescent="0.25">
      <c r="A64" s="821" t="s">
        <v>143</v>
      </c>
      <c r="B64" s="821"/>
      <c r="C64" s="821"/>
      <c r="D64" s="821"/>
      <c r="E64" s="821"/>
      <c r="F64" s="195"/>
      <c r="G64" s="195"/>
      <c r="H64" s="195"/>
      <c r="I64" s="195"/>
      <c r="J64" s="195"/>
    </row>
    <row r="65" spans="1:10" ht="15" customHeight="1" x14ac:dyDescent="0.25">
      <c r="A65" s="224"/>
      <c r="B65" s="224"/>
      <c r="C65" s="224"/>
      <c r="D65" s="224"/>
      <c r="E65" s="225"/>
      <c r="F65" s="195"/>
      <c r="G65" s="195"/>
      <c r="H65" s="195"/>
      <c r="I65" s="195"/>
      <c r="J65" s="195"/>
    </row>
    <row r="66" spans="1:10" ht="30" customHeight="1" x14ac:dyDescent="0.25">
      <c r="A66" s="835" t="s">
        <v>4</v>
      </c>
      <c r="B66" s="823" t="s">
        <v>10</v>
      </c>
      <c r="C66" s="833" t="s">
        <v>11</v>
      </c>
      <c r="D66" s="834"/>
      <c r="E66" s="831" t="s">
        <v>373</v>
      </c>
      <c r="F66" s="809" t="s">
        <v>383</v>
      </c>
      <c r="G66" s="823" t="s">
        <v>384</v>
      </c>
      <c r="H66" s="823"/>
      <c r="I66" s="823"/>
      <c r="J66" s="355" t="s">
        <v>91</v>
      </c>
    </row>
    <row r="67" spans="1:10" ht="39.950000000000003" customHeight="1" x14ac:dyDescent="0.25">
      <c r="A67" s="835"/>
      <c r="B67" s="831"/>
      <c r="C67" s="504" t="s">
        <v>19</v>
      </c>
      <c r="D67" s="504" t="s">
        <v>388</v>
      </c>
      <c r="E67" s="832"/>
      <c r="F67" s="810"/>
      <c r="G67" s="504" t="s">
        <v>197</v>
      </c>
      <c r="H67" s="504" t="s">
        <v>18</v>
      </c>
      <c r="I67" s="503" t="s">
        <v>20</v>
      </c>
      <c r="J67" s="355" t="s">
        <v>92</v>
      </c>
    </row>
    <row r="68" spans="1:10" s="433" customFormat="1" ht="30" customHeight="1" x14ac:dyDescent="0.2">
      <c r="A68" s="506">
        <v>1</v>
      </c>
      <c r="B68" s="507" t="e">
        <f>'20 kg COM'!I8</f>
        <v>#N/A</v>
      </c>
      <c r="C68" s="507" t="e">
        <f>'20 kg COM'!H9</f>
        <v>#N/A</v>
      </c>
      <c r="D68" s="508" t="e">
        <f>'20 kg COM'!E73</f>
        <v>#N/A</v>
      </c>
      <c r="E68" s="508">
        <f>'DATOS 1'!W111</f>
        <v>0.3</v>
      </c>
      <c r="F68" s="510">
        <f>'DATOS 1'!X111/1000</f>
        <v>1</v>
      </c>
      <c r="G68" s="509" t="e">
        <f>'20 kg COM'!C49</f>
        <v>#DIV/0!</v>
      </c>
      <c r="H68" s="509" t="e">
        <f>'20 kg COM'!D49</f>
        <v>#DIV/0!</v>
      </c>
      <c r="I68" s="509" t="e">
        <f>'20 kg COM'!E49</f>
        <v>#DIV/0!</v>
      </c>
      <c r="J68" s="434" t="e">
        <f t="shared" ref="J68" si="0">IF(D68+E68&gt;=F68,"NO","SI")</f>
        <v>#N/A</v>
      </c>
    </row>
    <row r="69" spans="1:10" ht="15.75" customHeight="1" x14ac:dyDescent="0.25">
      <c r="A69" s="195"/>
      <c r="B69" s="195"/>
      <c r="C69" s="195"/>
      <c r="D69" s="195"/>
      <c r="E69" s="353"/>
      <c r="F69" s="195"/>
      <c r="G69" s="195"/>
      <c r="H69" s="195"/>
      <c r="I69" s="195"/>
      <c r="J69" s="195"/>
    </row>
    <row r="70" spans="1:10" ht="12" customHeight="1" x14ac:dyDescent="0.25">
      <c r="A70" s="797" t="s">
        <v>385</v>
      </c>
      <c r="B70" s="797"/>
      <c r="C70" s="797"/>
      <c r="D70" s="797"/>
      <c r="E70" s="797"/>
      <c r="F70" s="797"/>
      <c r="G70" s="797"/>
      <c r="H70" s="797"/>
      <c r="I70" s="797"/>
      <c r="J70" s="797"/>
    </row>
    <row r="71" spans="1:10" ht="12" customHeight="1" x14ac:dyDescent="0.25">
      <c r="A71" s="797"/>
      <c r="B71" s="797"/>
      <c r="C71" s="797"/>
      <c r="D71" s="797"/>
      <c r="E71" s="797"/>
      <c r="F71" s="797"/>
      <c r="G71" s="797"/>
      <c r="H71" s="797"/>
      <c r="I71" s="797"/>
      <c r="J71" s="797"/>
    </row>
    <row r="72" spans="1:10" ht="12" customHeight="1" x14ac:dyDescent="0.25">
      <c r="A72" s="797"/>
      <c r="B72" s="797"/>
      <c r="C72" s="797"/>
      <c r="D72" s="797"/>
      <c r="E72" s="797"/>
      <c r="F72" s="797"/>
      <c r="G72" s="797"/>
      <c r="H72" s="797"/>
      <c r="I72" s="797"/>
      <c r="J72" s="797"/>
    </row>
    <row r="73" spans="1:10" ht="12" customHeight="1" x14ac:dyDescent="0.25">
      <c r="A73" s="797"/>
      <c r="B73" s="797"/>
      <c r="C73" s="797"/>
      <c r="D73" s="797"/>
      <c r="E73" s="797"/>
      <c r="F73" s="797"/>
      <c r="G73" s="797"/>
      <c r="H73" s="797"/>
      <c r="I73" s="797"/>
      <c r="J73" s="797"/>
    </row>
    <row r="74" spans="1:10" ht="12" customHeight="1" x14ac:dyDescent="0.25">
      <c r="A74" s="797"/>
      <c r="B74" s="797"/>
      <c r="C74" s="797"/>
      <c r="D74" s="797"/>
      <c r="E74" s="797"/>
      <c r="F74" s="797"/>
      <c r="G74" s="797"/>
      <c r="H74" s="797"/>
      <c r="I74" s="797"/>
      <c r="J74" s="797"/>
    </row>
    <row r="75" spans="1:10" ht="12" customHeight="1" x14ac:dyDescent="0.25">
      <c r="A75" s="797"/>
      <c r="B75" s="797"/>
      <c r="C75" s="797"/>
      <c r="D75" s="797"/>
      <c r="E75" s="797"/>
      <c r="F75" s="797"/>
      <c r="G75" s="797"/>
      <c r="H75" s="797"/>
      <c r="I75" s="797"/>
      <c r="J75" s="797"/>
    </row>
    <row r="76" spans="1:10" x14ac:dyDescent="0.25">
      <c r="A76" s="195"/>
      <c r="B76" s="195"/>
      <c r="C76" s="195"/>
      <c r="D76" s="195"/>
      <c r="E76" s="195"/>
      <c r="F76" s="195"/>
      <c r="G76" s="195"/>
      <c r="H76" s="195"/>
      <c r="I76" s="195"/>
      <c r="J76" s="195"/>
    </row>
    <row r="77" spans="1:10" x14ac:dyDescent="0.25">
      <c r="A77" s="792" t="s">
        <v>93</v>
      </c>
      <c r="B77" s="792"/>
      <c r="C77" s="792"/>
      <c r="D77" s="792"/>
      <c r="E77" s="195"/>
      <c r="F77" s="195"/>
      <c r="G77" s="195"/>
      <c r="H77" s="195"/>
      <c r="I77" s="195"/>
      <c r="J77" s="195"/>
    </row>
    <row r="78" spans="1:10" x14ac:dyDescent="0.25">
      <c r="A78" s="289" t="s">
        <v>196</v>
      </c>
      <c r="B78" s="290" t="s">
        <v>322</v>
      </c>
      <c r="C78" s="291"/>
      <c r="D78" s="291"/>
      <c r="E78" s="291"/>
      <c r="F78" s="291"/>
      <c r="G78" s="291"/>
      <c r="H78" s="195"/>
      <c r="I78" s="195"/>
      <c r="J78" s="195"/>
    </row>
    <row r="79" spans="1:10" x14ac:dyDescent="0.25">
      <c r="A79" s="289" t="s">
        <v>196</v>
      </c>
      <c r="B79" s="292" t="s">
        <v>323</v>
      </c>
      <c r="C79" s="293"/>
      <c r="D79" s="293"/>
      <c r="E79" s="293"/>
      <c r="F79" s="293"/>
      <c r="G79" s="293"/>
      <c r="H79" s="195"/>
      <c r="I79" s="195"/>
      <c r="J79" s="195"/>
    </row>
    <row r="80" spans="1:10" x14ac:dyDescent="0.25">
      <c r="A80" s="289" t="s">
        <v>196</v>
      </c>
      <c r="B80" s="294" t="s">
        <v>324</v>
      </c>
      <c r="C80" s="293"/>
      <c r="D80" s="293"/>
      <c r="E80" s="293"/>
      <c r="F80" s="293"/>
      <c r="G80" s="293"/>
      <c r="H80" s="195"/>
      <c r="I80" s="195"/>
      <c r="J80" s="195"/>
    </row>
    <row r="81" spans="1:10" x14ac:dyDescent="0.25">
      <c r="A81" s="289" t="s">
        <v>196</v>
      </c>
      <c r="B81" s="292" t="s">
        <v>325</v>
      </c>
      <c r="C81" s="293"/>
      <c r="D81" s="293"/>
      <c r="E81" s="293"/>
      <c r="F81" s="293"/>
      <c r="G81" s="293"/>
      <c r="H81" s="195"/>
      <c r="I81" s="195"/>
      <c r="J81" s="195"/>
    </row>
    <row r="82" spans="1:10" x14ac:dyDescent="0.25">
      <c r="A82" s="289" t="s">
        <v>196</v>
      </c>
      <c r="B82" s="292" t="s">
        <v>326</v>
      </c>
      <c r="C82" s="295"/>
      <c r="D82" s="295"/>
      <c r="E82" s="295"/>
      <c r="F82" s="295"/>
      <c r="G82" s="295"/>
      <c r="H82" s="195"/>
      <c r="I82" s="195"/>
      <c r="J82" s="195"/>
    </row>
    <row r="83" spans="1:10" x14ac:dyDescent="0.25">
      <c r="A83" s="195"/>
      <c r="B83" s="195"/>
      <c r="C83" s="195"/>
      <c r="D83" s="195"/>
      <c r="E83" s="195"/>
      <c r="F83" s="195"/>
      <c r="G83" s="195"/>
      <c r="H83" s="195"/>
      <c r="I83" s="195"/>
      <c r="J83" s="195"/>
    </row>
    <row r="84" spans="1:10" x14ac:dyDescent="0.25">
      <c r="A84" s="811" t="s">
        <v>31</v>
      </c>
      <c r="B84" s="811"/>
      <c r="C84" s="811"/>
      <c r="D84" s="195"/>
      <c r="E84" s="230"/>
      <c r="F84" s="195"/>
      <c r="G84" s="195"/>
      <c r="H84" s="195"/>
      <c r="I84" s="195"/>
      <c r="J84" s="195"/>
    </row>
    <row r="85" spans="1:10" x14ac:dyDescent="0.25">
      <c r="A85" s="195"/>
      <c r="B85" s="195"/>
      <c r="C85" s="195"/>
      <c r="D85" s="195"/>
      <c r="E85" s="195"/>
      <c r="F85" s="195"/>
      <c r="G85" s="195"/>
      <c r="H85" s="195"/>
      <c r="I85" s="195"/>
      <c r="J85" s="195"/>
    </row>
    <row r="86" spans="1:10" ht="16.5" thickBot="1" x14ac:dyDescent="0.3">
      <c r="A86" s="230"/>
      <c r="B86" s="812"/>
      <c r="C86" s="812"/>
      <c r="D86" s="812"/>
      <c r="E86" s="812"/>
      <c r="F86" s="195"/>
      <c r="G86" s="812"/>
      <c r="H86" s="812"/>
      <c r="I86" s="812"/>
      <c r="J86" s="812"/>
    </row>
    <row r="87" spans="1:10" x14ac:dyDescent="0.25">
      <c r="A87" s="195"/>
      <c r="B87" s="813" t="s">
        <v>191</v>
      </c>
      <c r="C87" s="813"/>
      <c r="D87" s="813"/>
      <c r="E87" s="813"/>
      <c r="F87" s="233"/>
      <c r="G87" s="813" t="s">
        <v>192</v>
      </c>
      <c r="H87" s="813"/>
      <c r="I87" s="813"/>
      <c r="J87" s="234"/>
    </row>
    <row r="88" spans="1:10" x14ac:dyDescent="0.25">
      <c r="A88" s="195"/>
      <c r="B88" s="818" t="e">
        <f>VLOOKUP($F$87,'DATOS 1'!$V$81:$Y$85,4,FALSE)</f>
        <v>#N/A</v>
      </c>
      <c r="C88" s="818"/>
      <c r="D88" s="818"/>
      <c r="E88" s="818"/>
      <c r="F88" s="195"/>
      <c r="G88" s="213" t="e">
        <f>VLOOKUP($J$87,'DATOS 1'!V81:Y85,4,FALSE)</f>
        <v>#N/A</v>
      </c>
      <c r="H88" s="213"/>
      <c r="I88" s="213"/>
      <c r="J88" s="195"/>
    </row>
    <row r="89" spans="1:10" ht="15.75" customHeight="1" x14ac:dyDescent="0.25">
      <c r="A89" s="195"/>
      <c r="B89" s="818" t="e">
        <f>VLOOKUP($F$87,'DATOS 1'!$V$81:$Y$85,2,FALSE)</f>
        <v>#N/A</v>
      </c>
      <c r="C89" s="818"/>
      <c r="D89" s="818"/>
      <c r="E89" s="818"/>
      <c r="F89" s="195"/>
      <c r="G89" s="819" t="e">
        <f>VLOOKUP($J$87,'DATOS 1'!$V$81:$Y$85,2,FALSE)</f>
        <v>#N/A</v>
      </c>
      <c r="H89" s="819"/>
      <c r="I89" s="819"/>
      <c r="J89" s="195"/>
    </row>
    <row r="90" spans="1:10" x14ac:dyDescent="0.25">
      <c r="A90" s="195"/>
      <c r="B90" s="195"/>
      <c r="C90" s="195"/>
      <c r="D90" s="195"/>
      <c r="E90" s="195"/>
      <c r="F90" s="195"/>
      <c r="G90" s="195"/>
      <c r="H90" s="195"/>
      <c r="I90" s="195"/>
      <c r="J90" s="358"/>
    </row>
    <row r="91" spans="1:10" x14ac:dyDescent="0.25">
      <c r="A91" s="195"/>
      <c r="B91" s="794" t="s">
        <v>281</v>
      </c>
      <c r="C91" s="794"/>
      <c r="D91" s="794"/>
      <c r="E91" s="794"/>
      <c r="F91" s="817"/>
      <c r="G91" s="817"/>
      <c r="H91" s="195"/>
      <c r="I91" s="195"/>
      <c r="J91" s="358"/>
    </row>
    <row r="92" spans="1:10" x14ac:dyDescent="0.25">
      <c r="A92" s="195"/>
      <c r="B92" s="195"/>
      <c r="C92" s="195"/>
      <c r="D92" s="195"/>
      <c r="E92" s="195"/>
      <c r="F92" s="195"/>
      <c r="G92" s="195"/>
      <c r="H92" s="195"/>
      <c r="I92" s="195"/>
      <c r="J92" s="358"/>
    </row>
    <row r="93" spans="1:10" x14ac:dyDescent="0.25">
      <c r="A93" s="195"/>
      <c r="B93" s="195"/>
      <c r="C93" s="802" t="s">
        <v>94</v>
      </c>
      <c r="D93" s="802"/>
      <c r="E93" s="802"/>
      <c r="F93" s="802"/>
      <c r="G93" s="802"/>
      <c r="H93" s="802"/>
      <c r="I93" s="195"/>
      <c r="J93" s="358"/>
    </row>
    <row r="94" spans="1:10" x14ac:dyDescent="0.25">
      <c r="A94" s="195"/>
      <c r="B94" s="195"/>
      <c r="C94" s="195"/>
      <c r="D94" s="195"/>
      <c r="E94" s="195"/>
      <c r="F94" s="195"/>
      <c r="G94" s="195"/>
      <c r="H94" s="195"/>
      <c r="I94" s="195"/>
      <c r="J94" s="195"/>
    </row>
    <row r="95" spans="1:10" x14ac:dyDescent="0.25">
      <c r="A95" s="195"/>
      <c r="B95" s="195"/>
      <c r="C95" s="195"/>
      <c r="D95" s="195"/>
      <c r="E95" s="195"/>
      <c r="F95" s="195"/>
      <c r="G95" s="195"/>
      <c r="H95" s="195"/>
      <c r="I95" s="195"/>
      <c r="J95" s="195"/>
    </row>
    <row r="96" spans="1:10" x14ac:dyDescent="0.25">
      <c r="A96" s="195"/>
      <c r="B96" s="195"/>
      <c r="C96" s="195"/>
      <c r="D96" s="195"/>
      <c r="E96" s="195"/>
      <c r="F96" s="195"/>
      <c r="G96" s="195"/>
      <c r="H96" s="195"/>
      <c r="I96" s="195"/>
      <c r="J96" s="195"/>
    </row>
  </sheetData>
  <sheetProtection algorithmName="SHA-512" hashValue="by8rWsN0hjbdQ+CnVNtAckiuVFf/Xw9Hx7nrF+p3NH+hRPX4fNNOTWcASXSSY7Vg3lkp0PUBH1fRPwfLaFtEIA==" saltValue="U6viQssfKdKrWvR5xTUhVw==" spinCount="100000" sheet="1" objects="1" scenarios="1"/>
  <mergeCells count="78">
    <mergeCell ref="H8:I8"/>
    <mergeCell ref="A1:J1"/>
    <mergeCell ref="A2:C2"/>
    <mergeCell ref="H2:I2"/>
    <mergeCell ref="A4:B4"/>
    <mergeCell ref="D4:G4"/>
    <mergeCell ref="A5:B5"/>
    <mergeCell ref="D5:I5"/>
    <mergeCell ref="A14:C14"/>
    <mergeCell ref="D14:G14"/>
    <mergeCell ref="A6:B6"/>
    <mergeCell ref="D6:G6"/>
    <mergeCell ref="A8:C8"/>
    <mergeCell ref="D8:E8"/>
    <mergeCell ref="F8:G8"/>
    <mergeCell ref="A10:E10"/>
    <mergeCell ref="A12:C12"/>
    <mergeCell ref="D12:E12"/>
    <mergeCell ref="A13:C13"/>
    <mergeCell ref="D13:G13"/>
    <mergeCell ref="A30:J30"/>
    <mergeCell ref="A15:C15"/>
    <mergeCell ref="D15:J15"/>
    <mergeCell ref="A16:C16"/>
    <mergeCell ref="D16:G16"/>
    <mergeCell ref="A18:E18"/>
    <mergeCell ref="A20:D20"/>
    <mergeCell ref="E20:J20"/>
    <mergeCell ref="B21:E21"/>
    <mergeCell ref="A22:D22"/>
    <mergeCell ref="A24:G24"/>
    <mergeCell ref="A26:I26"/>
    <mergeCell ref="A28:D28"/>
    <mergeCell ref="A32:D32"/>
    <mergeCell ref="A34:J34"/>
    <mergeCell ref="A36:G36"/>
    <mergeCell ref="A38:J38"/>
    <mergeCell ref="A40:G40"/>
    <mergeCell ref="I43:J43"/>
    <mergeCell ref="A44:B44"/>
    <mergeCell ref="C44:D44"/>
    <mergeCell ref="E44:F44"/>
    <mergeCell ref="A50:E50"/>
    <mergeCell ref="H50:I50"/>
    <mergeCell ref="A42:B43"/>
    <mergeCell ref="C42:D43"/>
    <mergeCell ref="E42:F43"/>
    <mergeCell ref="G42:J42"/>
    <mergeCell ref="G43:H43"/>
    <mergeCell ref="A52:J55"/>
    <mergeCell ref="A57:C57"/>
    <mergeCell ref="F57:G57"/>
    <mergeCell ref="H57:J57"/>
    <mergeCell ref="A58:C58"/>
    <mergeCell ref="F58:G58"/>
    <mergeCell ref="H58:J58"/>
    <mergeCell ref="B86:E86"/>
    <mergeCell ref="G86:J86"/>
    <mergeCell ref="A60:I60"/>
    <mergeCell ref="A62:J62"/>
    <mergeCell ref="A64:E64"/>
    <mergeCell ref="A66:A67"/>
    <mergeCell ref="B66:B67"/>
    <mergeCell ref="C66:D66"/>
    <mergeCell ref="E66:E67"/>
    <mergeCell ref="F66:F67"/>
    <mergeCell ref="G66:I66"/>
    <mergeCell ref="A70:J75"/>
    <mergeCell ref="A77:D77"/>
    <mergeCell ref="A84:C84"/>
    <mergeCell ref="C93:H93"/>
    <mergeCell ref="B87:E87"/>
    <mergeCell ref="G87:I87"/>
    <mergeCell ref="B88:E88"/>
    <mergeCell ref="B89:E89"/>
    <mergeCell ref="G89:I89"/>
    <mergeCell ref="B91:E91"/>
    <mergeCell ref="F91:G91"/>
  </mergeCells>
  <pageMargins left="0.70866141732283472" right="0.70866141732283472" top="0.6692913385826772" bottom="0" header="0.31496062992125984" footer="0.31496062992125984"/>
  <pageSetup scale="95" orientation="portrait" horizontalDpi="4294967293" r:id="rId1"/>
  <headerFooter>
    <oddHeader>&amp;C
&amp;"-,Negrita"&amp;14CERTIFICADO DE                                                                                                                          CALIBRACIÓN DE PESAS</oddHeader>
    <oddFooter>&amp;R
RT03-F16 Vr2 (2018-03-05)
&amp;"Arial,Normal"&amp;9&amp;P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F87</xm:sqref>
        </x14:dataValidation>
        <x14:dataValidation type="list" allowBlank="1" showInputMessage="1" showErrorMessage="1">
          <x14:formula1>
            <xm:f>'DATOS 1'!$V$81:$V$85</xm:f>
          </x14:formula1>
          <xm:sqref>J87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1" zoomScale="80" zoomScaleNormal="80" workbookViewId="0">
      <selection activeCell="H73" sqref="H73"/>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287"/>
      <c r="D27" s="287"/>
      <c r="E27" s="287"/>
      <c r="F27" s="287"/>
      <c r="G27" s="287"/>
      <c r="H27" s="287"/>
      <c r="I27" s="118"/>
      <c r="J27" s="118"/>
    </row>
    <row r="28" spans="1:11" s="119" customFormat="1" ht="31.5" customHeight="1" x14ac:dyDescent="0.2">
      <c r="A28" s="565"/>
      <c r="B28" s="361" t="s">
        <v>2</v>
      </c>
      <c r="C28" s="287"/>
      <c r="D28" s="287"/>
      <c r="E28" s="287"/>
      <c r="F28" s="287"/>
      <c r="G28" s="287"/>
      <c r="H28" s="287"/>
      <c r="I28" s="118"/>
      <c r="J28" s="118"/>
    </row>
    <row r="29" spans="1:11" s="119" customFormat="1" ht="31.5" customHeight="1" x14ac:dyDescent="0.2">
      <c r="A29" s="565"/>
      <c r="B29" s="361" t="s">
        <v>2</v>
      </c>
      <c r="C29" s="287"/>
      <c r="D29" s="287"/>
      <c r="E29" s="287"/>
      <c r="F29" s="287"/>
      <c r="G29" s="287"/>
      <c r="H29" s="287"/>
      <c r="I29" s="118"/>
      <c r="J29" s="118"/>
    </row>
    <row r="30" spans="1:11" s="119" customFormat="1" ht="31.5" customHeight="1" thickBot="1" x14ac:dyDescent="0.25">
      <c r="A30" s="569"/>
      <c r="B30" s="130" t="s">
        <v>0</v>
      </c>
      <c r="C30" s="287"/>
      <c r="D30" s="287"/>
      <c r="E30" s="287"/>
      <c r="F30" s="287"/>
      <c r="G30" s="287"/>
      <c r="H30" s="287"/>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52" t="e">
        <f t="shared" ref="C39:H39" si="0">+AVERAGE(C27,C30)</f>
        <v>#DIV/0!</v>
      </c>
      <c r="D39" s="453" t="e">
        <f t="shared" si="0"/>
        <v>#DIV/0!</v>
      </c>
      <c r="E39" s="453" t="e">
        <f t="shared" si="0"/>
        <v>#DIV/0!</v>
      </c>
      <c r="F39" s="453" t="e">
        <f t="shared" si="0"/>
        <v>#DIV/0!</v>
      </c>
      <c r="G39" s="453" t="e">
        <f t="shared" si="0"/>
        <v>#DIV/0!</v>
      </c>
      <c r="H39" s="454" t="e">
        <f t="shared" si="0"/>
        <v>#DIV/0!</v>
      </c>
      <c r="I39" s="118"/>
      <c r="J39" s="118"/>
    </row>
    <row r="40" spans="1:11" s="119" customFormat="1" ht="31.5" customHeight="1" x14ac:dyDescent="0.2">
      <c r="A40" s="138"/>
      <c r="B40" s="143"/>
      <c r="C40" s="455" t="e">
        <f t="shared" ref="C40:H40" si="1">+AVERAGE(C28:C29)</f>
        <v>#DIV/0!</v>
      </c>
      <c r="D40" s="378" t="e">
        <f t="shared" si="1"/>
        <v>#DIV/0!</v>
      </c>
      <c r="E40" s="378" t="e">
        <f t="shared" si="1"/>
        <v>#DIV/0!</v>
      </c>
      <c r="F40" s="378" t="e">
        <f t="shared" si="1"/>
        <v>#DIV/0!</v>
      </c>
      <c r="G40" s="378" t="e">
        <f t="shared" si="1"/>
        <v>#DIV/0!</v>
      </c>
      <c r="H40" s="456" t="e">
        <f t="shared" si="1"/>
        <v>#DIV/0!</v>
      </c>
      <c r="I40" s="118"/>
      <c r="J40" s="118"/>
    </row>
    <row r="41" spans="1:11" s="119" customFormat="1" ht="31.5" customHeight="1" thickBot="1" x14ac:dyDescent="0.25">
      <c r="A41" s="138"/>
      <c r="B41" s="147"/>
      <c r="C41" s="457" t="e">
        <f>+C40-C39</f>
        <v>#DIV/0!</v>
      </c>
      <c r="D41" s="458" t="e">
        <f t="shared" ref="D41:H41" si="2">+D40-D39</f>
        <v>#DIV/0!</v>
      </c>
      <c r="E41" s="458" t="e">
        <f t="shared" si="2"/>
        <v>#DIV/0!</v>
      </c>
      <c r="F41" s="458" t="e">
        <f t="shared" si="2"/>
        <v>#DIV/0!</v>
      </c>
      <c r="G41" s="458" t="e">
        <f t="shared" si="2"/>
        <v>#DIV/0!</v>
      </c>
      <c r="H41" s="459" t="e">
        <f t="shared" si="2"/>
        <v>#DIV/0!</v>
      </c>
      <c r="I41" s="118"/>
      <c r="J41" s="118"/>
    </row>
    <row r="42" spans="1:11" s="119" customFormat="1" ht="31.5" customHeight="1" thickBot="1" x14ac:dyDescent="0.25">
      <c r="A42" s="118"/>
      <c r="B42" s="151" t="s">
        <v>55</v>
      </c>
      <c r="C42" s="460"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6/HqQVVG+6c6ynkzetQ9d4/5MekqaDV+D2es8N9AkDZtT9VQdeOKrA2Pyru6QKnvWmUti2fJh10nCAJrpzYPog==" saltValue="Z/68UQA8HAzNbdih+uCmv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4" zoomScale="80" zoomScaleNormal="80" workbookViewId="0">
      <selection activeCell="K13" sqref="K13"/>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287"/>
      <c r="D27" s="287"/>
      <c r="E27" s="287"/>
      <c r="F27" s="287"/>
      <c r="G27" s="287"/>
      <c r="H27" s="287"/>
      <c r="I27" s="118"/>
      <c r="J27" s="118"/>
    </row>
    <row r="28" spans="1:11" s="119" customFormat="1" ht="31.5" customHeight="1" x14ac:dyDescent="0.2">
      <c r="A28" s="565"/>
      <c r="B28" s="361" t="s">
        <v>2</v>
      </c>
      <c r="C28" s="287"/>
      <c r="D28" s="287"/>
      <c r="E28" s="287"/>
      <c r="F28" s="287"/>
      <c r="G28" s="287"/>
      <c r="H28" s="287"/>
      <c r="I28" s="118"/>
      <c r="J28" s="118"/>
    </row>
    <row r="29" spans="1:11" s="119" customFormat="1" ht="31.5" customHeight="1" x14ac:dyDescent="0.2">
      <c r="A29" s="565"/>
      <c r="B29" s="361" t="s">
        <v>2</v>
      </c>
      <c r="C29" s="287"/>
      <c r="D29" s="287"/>
      <c r="E29" s="287"/>
      <c r="F29" s="287"/>
      <c r="G29" s="287"/>
      <c r="H29" s="287"/>
      <c r="I29" s="118"/>
      <c r="J29" s="118"/>
    </row>
    <row r="30" spans="1:11" s="119" customFormat="1" ht="31.5" customHeight="1" thickBot="1" x14ac:dyDescent="0.25">
      <c r="A30" s="569"/>
      <c r="B30" s="130" t="s">
        <v>0</v>
      </c>
      <c r="C30" s="287"/>
      <c r="D30" s="287"/>
      <c r="E30" s="287"/>
      <c r="F30" s="287"/>
      <c r="G30" s="287"/>
      <c r="H30" s="287"/>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52" t="e">
        <f t="shared" ref="C39:H39" si="0">+AVERAGE(C27,C30)</f>
        <v>#DIV/0!</v>
      </c>
      <c r="D39" s="453" t="e">
        <f t="shared" si="0"/>
        <v>#DIV/0!</v>
      </c>
      <c r="E39" s="453" t="e">
        <f t="shared" si="0"/>
        <v>#DIV/0!</v>
      </c>
      <c r="F39" s="453" t="e">
        <f t="shared" si="0"/>
        <v>#DIV/0!</v>
      </c>
      <c r="G39" s="453" t="e">
        <f t="shared" si="0"/>
        <v>#DIV/0!</v>
      </c>
      <c r="H39" s="454" t="e">
        <f t="shared" si="0"/>
        <v>#DIV/0!</v>
      </c>
      <c r="I39" s="118"/>
      <c r="J39" s="118"/>
    </row>
    <row r="40" spans="1:11" s="119" customFormat="1" ht="31.5" customHeight="1" x14ac:dyDescent="0.2">
      <c r="A40" s="138"/>
      <c r="B40" s="143"/>
      <c r="C40" s="455" t="e">
        <f t="shared" ref="C40:H40" si="1">+AVERAGE(C28:C29)</f>
        <v>#DIV/0!</v>
      </c>
      <c r="D40" s="378" t="e">
        <f t="shared" si="1"/>
        <v>#DIV/0!</v>
      </c>
      <c r="E40" s="378" t="e">
        <f t="shared" si="1"/>
        <v>#DIV/0!</v>
      </c>
      <c r="F40" s="378" t="e">
        <f t="shared" si="1"/>
        <v>#DIV/0!</v>
      </c>
      <c r="G40" s="378" t="e">
        <f t="shared" si="1"/>
        <v>#DIV/0!</v>
      </c>
      <c r="H40" s="456" t="e">
        <f t="shared" si="1"/>
        <v>#DIV/0!</v>
      </c>
      <c r="I40" s="118"/>
      <c r="J40" s="118"/>
    </row>
    <row r="41" spans="1:11" s="119" customFormat="1" ht="31.5" customHeight="1" thickBot="1" x14ac:dyDescent="0.25">
      <c r="A41" s="138"/>
      <c r="B41" s="147"/>
      <c r="C41" s="457" t="e">
        <f>+C40-C39</f>
        <v>#DIV/0!</v>
      </c>
      <c r="D41" s="458" t="e">
        <f t="shared" ref="D41:H41" si="2">+D40-D39</f>
        <v>#DIV/0!</v>
      </c>
      <c r="E41" s="458" t="e">
        <f t="shared" si="2"/>
        <v>#DIV/0!</v>
      </c>
      <c r="F41" s="458" t="e">
        <f t="shared" si="2"/>
        <v>#DIV/0!</v>
      </c>
      <c r="G41" s="458" t="e">
        <f t="shared" si="2"/>
        <v>#DIV/0!</v>
      </c>
      <c r="H41" s="459" t="e">
        <f t="shared" si="2"/>
        <v>#DIV/0!</v>
      </c>
      <c r="I41" s="118"/>
      <c r="J41" s="118"/>
    </row>
    <row r="42" spans="1:11" s="119" customFormat="1" ht="31.5" customHeight="1" thickBot="1" x14ac:dyDescent="0.25">
      <c r="A42" s="118"/>
      <c r="B42" s="151" t="s">
        <v>55</v>
      </c>
      <c r="C42" s="460"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601" t="s">
        <v>381</v>
      </c>
      <c r="B49" s="602"/>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uFY4+GNpXMX4IRQWQXMYg0DegrEBcc7lCno/yT8EaMKMNqgCf/2NBZFdKREKy7gQSvssluzxLtfFvvpt+d+YzQ==" saltValue="CtJkK+ZvGBMgeMXJUQTvD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9:B49"/>
    <mergeCell ref="A48:B48"/>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4" zoomScale="80" zoomScaleNormal="80" workbookViewId="0">
      <selection activeCell="G78" sqref="G78"/>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444"/>
      <c r="D27" s="444"/>
      <c r="E27" s="444"/>
      <c r="F27" s="444"/>
      <c r="G27" s="444"/>
      <c r="H27" s="444"/>
      <c r="I27" s="118"/>
      <c r="J27" s="118"/>
    </row>
    <row r="28" spans="1:11" s="119" customFormat="1" ht="31.5" customHeight="1" x14ac:dyDescent="0.2">
      <c r="A28" s="565"/>
      <c r="B28" s="361" t="s">
        <v>2</v>
      </c>
      <c r="C28" s="444"/>
      <c r="D28" s="444"/>
      <c r="E28" s="444"/>
      <c r="F28" s="444"/>
      <c r="G28" s="444"/>
      <c r="H28" s="444"/>
      <c r="I28" s="118"/>
      <c r="J28" s="118"/>
    </row>
    <row r="29" spans="1:11" s="119" customFormat="1" ht="31.5" customHeight="1" x14ac:dyDescent="0.2">
      <c r="A29" s="565"/>
      <c r="B29" s="361" t="s">
        <v>2</v>
      </c>
      <c r="C29" s="444"/>
      <c r="D29" s="444"/>
      <c r="E29" s="444"/>
      <c r="F29" s="444"/>
      <c r="G29" s="444"/>
      <c r="H29" s="444"/>
      <c r="I29" s="118"/>
      <c r="J29" s="118"/>
    </row>
    <row r="30" spans="1:11" s="119" customFormat="1" ht="31.5" customHeight="1" thickBot="1" x14ac:dyDescent="0.25">
      <c r="A30" s="569"/>
      <c r="B30" s="130" t="s">
        <v>0</v>
      </c>
      <c r="C30" s="444"/>
      <c r="D30" s="444"/>
      <c r="E30" s="444"/>
      <c r="F30" s="444"/>
      <c r="G30" s="444"/>
      <c r="H30" s="444"/>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45" t="e">
        <f t="shared" ref="C39:H39" si="0">+AVERAGE(C27,C30)</f>
        <v>#DIV/0!</v>
      </c>
      <c r="D39" s="188" t="e">
        <f t="shared" si="0"/>
        <v>#DIV/0!</v>
      </c>
      <c r="E39" s="188" t="e">
        <f t="shared" si="0"/>
        <v>#DIV/0!</v>
      </c>
      <c r="F39" s="188" t="e">
        <f t="shared" si="0"/>
        <v>#DIV/0!</v>
      </c>
      <c r="G39" s="188" t="e">
        <f t="shared" si="0"/>
        <v>#DIV/0!</v>
      </c>
      <c r="H39" s="446" t="e">
        <f t="shared" si="0"/>
        <v>#DIV/0!</v>
      </c>
      <c r="I39" s="118"/>
      <c r="J39" s="118"/>
    </row>
    <row r="40" spans="1:11" s="119" customFormat="1" ht="31.5" customHeight="1" x14ac:dyDescent="0.2">
      <c r="A40" s="138"/>
      <c r="B40" s="143"/>
      <c r="C40" s="447" t="e">
        <f t="shared" ref="C40:H40" si="1">+AVERAGE(C28:C29)</f>
        <v>#DIV/0!</v>
      </c>
      <c r="D40" s="371" t="e">
        <f t="shared" si="1"/>
        <v>#DIV/0!</v>
      </c>
      <c r="E40" s="371" t="e">
        <f t="shared" si="1"/>
        <v>#DIV/0!</v>
      </c>
      <c r="F40" s="371" t="e">
        <f t="shared" si="1"/>
        <v>#DIV/0!</v>
      </c>
      <c r="G40" s="371" t="e">
        <f t="shared" si="1"/>
        <v>#DIV/0!</v>
      </c>
      <c r="H40" s="448" t="e">
        <f t="shared" si="1"/>
        <v>#DIV/0!</v>
      </c>
      <c r="I40" s="118"/>
      <c r="J40" s="118"/>
    </row>
    <row r="41" spans="1:11" s="119" customFormat="1" ht="31.5" customHeight="1" thickBot="1" x14ac:dyDescent="0.25">
      <c r="A41" s="138"/>
      <c r="B41" s="147"/>
      <c r="C41" s="449" t="e">
        <f>+C40-C39</f>
        <v>#DIV/0!</v>
      </c>
      <c r="D41" s="192" t="e">
        <f t="shared" ref="D41:H41" si="2">+D40-D39</f>
        <v>#DIV/0!</v>
      </c>
      <c r="E41" s="192" t="e">
        <f t="shared" si="2"/>
        <v>#DIV/0!</v>
      </c>
      <c r="F41" s="192" t="e">
        <f t="shared" si="2"/>
        <v>#DIV/0!</v>
      </c>
      <c r="G41" s="192" t="e">
        <f t="shared" si="2"/>
        <v>#DIV/0!</v>
      </c>
      <c r="H41" s="450" t="e">
        <f t="shared" si="2"/>
        <v>#DIV/0!</v>
      </c>
      <c r="I41" s="118"/>
      <c r="J41" s="118"/>
    </row>
    <row r="42" spans="1:11" s="119" customFormat="1" ht="31.5" customHeight="1" thickBot="1" x14ac:dyDescent="0.25">
      <c r="A42" s="118"/>
      <c r="B42" s="151" t="s">
        <v>55</v>
      </c>
      <c r="C42" s="451"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XthCU/eMfB/4SKI5Ju0jF2DwPoqw1S6C5lUmmx7H3wfDVpa4RPPOGRTlgFtkWCn6tiqwY1u/UT85grdhXjFuhg==" saltValue="cHQ6f+nfobBA7u0bItwbo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7" zoomScale="80" zoomScaleNormal="80" workbookViewId="0">
      <selection activeCell="I3" sqref="I3:J4"/>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444"/>
      <c r="D27" s="444"/>
      <c r="E27" s="444"/>
      <c r="F27" s="444"/>
      <c r="G27" s="444"/>
      <c r="H27" s="444"/>
      <c r="I27" s="118"/>
      <c r="J27" s="118"/>
    </row>
    <row r="28" spans="1:11" s="119" customFormat="1" ht="31.5" customHeight="1" x14ac:dyDescent="0.2">
      <c r="A28" s="565"/>
      <c r="B28" s="361" t="s">
        <v>2</v>
      </c>
      <c r="C28" s="444"/>
      <c r="D28" s="444"/>
      <c r="E28" s="444"/>
      <c r="F28" s="444"/>
      <c r="G28" s="444"/>
      <c r="H28" s="444"/>
      <c r="I28" s="118"/>
      <c r="J28" s="118"/>
    </row>
    <row r="29" spans="1:11" s="119" customFormat="1" ht="31.5" customHeight="1" x14ac:dyDescent="0.2">
      <c r="A29" s="565"/>
      <c r="B29" s="361" t="s">
        <v>2</v>
      </c>
      <c r="C29" s="444"/>
      <c r="D29" s="444"/>
      <c r="E29" s="444"/>
      <c r="F29" s="444"/>
      <c r="G29" s="444"/>
      <c r="H29" s="444"/>
      <c r="I29" s="118"/>
      <c r="J29" s="118"/>
    </row>
    <row r="30" spans="1:11" s="119" customFormat="1" ht="31.5" customHeight="1" thickBot="1" x14ac:dyDescent="0.25">
      <c r="A30" s="569"/>
      <c r="B30" s="130" t="s">
        <v>0</v>
      </c>
      <c r="C30" s="444"/>
      <c r="D30" s="444"/>
      <c r="E30" s="444"/>
      <c r="F30" s="444"/>
      <c r="G30" s="444"/>
      <c r="H30" s="444"/>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445" t="e">
        <f t="shared" ref="C39:H39" si="0">+AVERAGE(C27,C30)</f>
        <v>#DIV/0!</v>
      </c>
      <c r="D39" s="188" t="e">
        <f t="shared" si="0"/>
        <v>#DIV/0!</v>
      </c>
      <c r="E39" s="188" t="e">
        <f t="shared" si="0"/>
        <v>#DIV/0!</v>
      </c>
      <c r="F39" s="188" t="e">
        <f t="shared" si="0"/>
        <v>#DIV/0!</v>
      </c>
      <c r="G39" s="188" t="e">
        <f t="shared" si="0"/>
        <v>#DIV/0!</v>
      </c>
      <c r="H39" s="446" t="e">
        <f t="shared" si="0"/>
        <v>#DIV/0!</v>
      </c>
      <c r="I39" s="118"/>
      <c r="J39" s="118"/>
    </row>
    <row r="40" spans="1:11" s="119" customFormat="1" ht="31.5" customHeight="1" x14ac:dyDescent="0.2">
      <c r="A40" s="138"/>
      <c r="B40" s="143"/>
      <c r="C40" s="447" t="e">
        <f t="shared" ref="C40:H40" si="1">+AVERAGE(C28:C29)</f>
        <v>#DIV/0!</v>
      </c>
      <c r="D40" s="371" t="e">
        <f t="shared" si="1"/>
        <v>#DIV/0!</v>
      </c>
      <c r="E40" s="371" t="e">
        <f t="shared" si="1"/>
        <v>#DIV/0!</v>
      </c>
      <c r="F40" s="371" t="e">
        <f t="shared" si="1"/>
        <v>#DIV/0!</v>
      </c>
      <c r="G40" s="371" t="e">
        <f t="shared" si="1"/>
        <v>#DIV/0!</v>
      </c>
      <c r="H40" s="448" t="e">
        <f t="shared" si="1"/>
        <v>#DIV/0!</v>
      </c>
      <c r="I40" s="118"/>
      <c r="J40" s="118"/>
    </row>
    <row r="41" spans="1:11" s="119" customFormat="1" ht="31.5" customHeight="1" thickBot="1" x14ac:dyDescent="0.25">
      <c r="A41" s="138"/>
      <c r="B41" s="147"/>
      <c r="C41" s="449" t="e">
        <f>+C40-C39</f>
        <v>#DIV/0!</v>
      </c>
      <c r="D41" s="192" t="e">
        <f t="shared" ref="D41:H41" si="2">+D40-D39</f>
        <v>#DIV/0!</v>
      </c>
      <c r="E41" s="192" t="e">
        <f t="shared" si="2"/>
        <v>#DIV/0!</v>
      </c>
      <c r="F41" s="192" t="e">
        <f t="shared" si="2"/>
        <v>#DIV/0!</v>
      </c>
      <c r="G41" s="192" t="e">
        <f t="shared" si="2"/>
        <v>#DIV/0!</v>
      </c>
      <c r="H41" s="450" t="e">
        <f t="shared" si="2"/>
        <v>#DIV/0!</v>
      </c>
      <c r="I41" s="118"/>
      <c r="J41" s="118"/>
    </row>
    <row r="42" spans="1:11" s="119" customFormat="1" ht="31.5" customHeight="1" thickBot="1" x14ac:dyDescent="0.25">
      <c r="A42" s="118"/>
      <c r="B42" s="151" t="s">
        <v>55</v>
      </c>
      <c r="C42" s="451"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601" t="s">
        <v>381</v>
      </c>
      <c r="B49" s="602"/>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hTEIcMgIj87TvmAtrI3oYxBowYhC5a+AB4mMwTvXwSdwsA6UNUHoNdpCFaraQq3/7mONdtYmQdSEM0GVY49ptA==" saltValue="IQ5areHpOo5Mjtn1l//5A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0" zoomScale="80" zoomScaleNormal="80" workbookViewId="0">
      <selection activeCell="G75" sqref="G75"/>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553" t="s">
        <v>381</v>
      </c>
      <c r="B49" s="554"/>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441"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4LiPuYlKbC19EJexHYyCgMOAwN0veKXADmd7yXQgZ3LnrAyGKhNTR9RQP4aP6cgT7hEWrPK02wT8J0SEpGeinA==" saltValue="TVMuYGAwWKCLPyBapvUzU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55" zoomScale="80" zoomScaleNormal="80" workbookViewId="0">
      <selection activeCell="E12" sqref="E12"/>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44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439" t="e">
        <f>+AVERAGE(J32,J23)</f>
        <v>#DIV/0!</v>
      </c>
      <c r="G48" s="534" t="s">
        <v>106</v>
      </c>
      <c r="H48" s="535"/>
      <c r="I48" s="158" t="e">
        <f>+I47*((0.001)^2+(0.0001*I19/2)^2+(-0.0034*D19/2)^2+(-0.1*G19/2)^2)^0.5</f>
        <v>#DIV/0!</v>
      </c>
      <c r="J48" s="159" t="s">
        <v>108</v>
      </c>
    </row>
    <row r="49" spans="1:11" s="119" customFormat="1" ht="31.5" customHeight="1" thickBot="1" x14ac:dyDescent="0.25">
      <c r="A49" s="601" t="s">
        <v>381</v>
      </c>
      <c r="B49" s="602"/>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320glCEqW4O2XQuUPtXjHd/xw6KaN77TcrLaTN6eSDvEbwS5Py+1hgCsfKMTFTqeb9rnFS5hQ2V5zBCudIwiYQ==" saltValue="teRHx3Y0qmUJCmVF1Roap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opLeftCell="A64" zoomScale="80" zoomScaleNormal="80" workbookViewId="0">
      <selection activeCell="H76" sqref="H76"/>
    </sheetView>
  </sheetViews>
  <sheetFormatPr baseColWidth="10" defaultRowHeight="31.5" customHeight="1" x14ac:dyDescent="0.2"/>
  <cols>
    <col min="1" max="1" width="11.42578125" style="101" customWidth="1"/>
    <col min="2" max="2" width="12" style="101" customWidth="1"/>
    <col min="3" max="3" width="15.7109375" style="101" customWidth="1"/>
    <col min="4" max="4" width="17" style="101" customWidth="1"/>
    <col min="5" max="5" width="15.5703125" style="101" customWidth="1"/>
    <col min="6" max="6" width="13.85546875" style="101" bestFit="1" customWidth="1"/>
    <col min="7" max="7" width="15.7109375" style="101" customWidth="1"/>
    <col min="8" max="9" width="13.7109375" style="101" bestFit="1" customWidth="1"/>
    <col min="10" max="10" width="13.7109375" style="101" customWidth="1"/>
    <col min="11" max="16384" width="11.42578125" style="72"/>
  </cols>
  <sheetData>
    <row r="1" spans="1:16" ht="47.25" customHeight="1" thickBot="1" x14ac:dyDescent="0.25">
      <c r="A1" s="585"/>
      <c r="B1" s="586"/>
      <c r="C1" s="587" t="s">
        <v>81</v>
      </c>
      <c r="D1" s="588"/>
      <c r="E1" s="588"/>
      <c r="F1" s="588"/>
      <c r="G1" s="588"/>
      <c r="H1" s="588"/>
      <c r="I1" s="588"/>
      <c r="J1" s="589"/>
      <c r="K1" s="71"/>
      <c r="L1" s="71"/>
      <c r="M1" s="71"/>
      <c r="N1" s="71"/>
      <c r="O1" s="71"/>
      <c r="P1" s="71"/>
    </row>
    <row r="2" spans="1:16" s="75" customFormat="1" ht="9.75" customHeight="1" thickBot="1" x14ac:dyDescent="0.25">
      <c r="A2" s="73"/>
      <c r="B2" s="73"/>
      <c r="C2" s="74"/>
      <c r="D2" s="74"/>
      <c r="E2" s="74"/>
      <c r="F2" s="74"/>
      <c r="G2" s="74"/>
      <c r="H2" s="74"/>
      <c r="K2" s="76"/>
      <c r="M2" s="71"/>
    </row>
    <row r="3" spans="1:16" s="76" customFormat="1" ht="35.25" customHeight="1" thickBot="1" x14ac:dyDescent="0.25">
      <c r="A3" s="77" t="s">
        <v>32</v>
      </c>
      <c r="B3" s="78" t="s">
        <v>79</v>
      </c>
      <c r="C3" s="79" t="s">
        <v>220</v>
      </c>
      <c r="D3" s="79" t="s">
        <v>80</v>
      </c>
      <c r="E3" s="79" t="s">
        <v>17</v>
      </c>
      <c r="F3" s="80" t="s">
        <v>33</v>
      </c>
      <c r="G3" s="80" t="s">
        <v>34</v>
      </c>
      <c r="H3" s="81" t="s">
        <v>29</v>
      </c>
      <c r="I3" s="590"/>
      <c r="J3" s="591"/>
      <c r="K3" s="75"/>
      <c r="M3" s="71"/>
    </row>
    <row r="4" spans="1:16" s="75" customFormat="1" ht="29.25" customHeight="1" thickBot="1" x14ac:dyDescent="0.25">
      <c r="A4" s="82" t="e">
        <f>VLOOKUP($I$3,'DATOS 1'!B6:J28,2,FALSE)</f>
        <v>#N/A</v>
      </c>
      <c r="B4" s="82" t="e">
        <f>VLOOKUP($I$3,'DATOS 1'!$B$6:$J$28,3,FALSE)</f>
        <v>#N/A</v>
      </c>
      <c r="C4" s="83" t="e">
        <f>VLOOKUP($I$3,'DATOS 1'!$B$6:$J$28,8,FALSE)</f>
        <v>#N/A</v>
      </c>
      <c r="D4" s="83" t="e">
        <f>VLOOKUP($I$3,'DATOS 1'!$B$6:$J$28,6,FALSE)</f>
        <v>#N/A</v>
      </c>
      <c r="E4" s="82" t="e">
        <f>VLOOKUP($I$3,'DATOS 1'!$B$6:$J$28,7,FALSE)</f>
        <v>#N/A</v>
      </c>
      <c r="F4" s="82" t="e">
        <f>VLOOKUP($I$3,'DATOS 1'!$B$6:$J$28,4,FALSE)</f>
        <v>#N/A</v>
      </c>
      <c r="G4" s="82" t="e">
        <f>VLOOKUP($I$3,'DATOS 1'!$B$6:$J$28,5,FALSE)</f>
        <v>#N/A</v>
      </c>
      <c r="H4" s="83" t="e">
        <f>VLOOKUP($I$3,'DATOS 1'!$B$6:$J$28,9,FALSE)</f>
        <v>#N/A</v>
      </c>
      <c r="I4" s="592"/>
      <c r="J4" s="593"/>
      <c r="K4" s="72"/>
      <c r="L4" s="84"/>
      <c r="M4" s="84"/>
    </row>
    <row r="5" spans="1:16" s="86" customFormat="1" ht="6.75" customHeight="1" thickBot="1" x14ac:dyDescent="0.25">
      <c r="A5" s="85"/>
      <c r="B5" s="85"/>
      <c r="C5" s="85"/>
      <c r="F5" s="85"/>
      <c r="G5" s="85"/>
      <c r="H5" s="85"/>
      <c r="K5" s="72"/>
    </row>
    <row r="6" spans="1:16" ht="31.5" customHeight="1" thickBot="1" x14ac:dyDescent="0.25">
      <c r="A6" s="582" t="s">
        <v>36</v>
      </c>
      <c r="B6" s="583"/>
      <c r="C6" s="583"/>
      <c r="D6" s="584"/>
      <c r="E6" s="66"/>
      <c r="F6" s="582" t="s">
        <v>37</v>
      </c>
      <c r="G6" s="583"/>
      <c r="H6" s="583"/>
      <c r="I6" s="584"/>
      <c r="J6" s="67"/>
    </row>
    <row r="7" spans="1:16" ht="31.5" customHeight="1" x14ac:dyDescent="0.2">
      <c r="A7" s="87" t="s">
        <v>38</v>
      </c>
      <c r="B7" s="88" t="e">
        <f>VLOOKUP($E$6,'DATOS 1'!N10:AA61,2,FALSE)</f>
        <v>#N/A</v>
      </c>
      <c r="C7" s="89" t="s">
        <v>21</v>
      </c>
      <c r="D7" s="90" t="e">
        <f>VLOOKUP($E$6,'DATOS 1'!N10:AA61,3,FALSE)</f>
        <v>#N/A</v>
      </c>
      <c r="E7" s="91"/>
      <c r="F7" s="87" t="s">
        <v>38</v>
      </c>
      <c r="G7" s="90" t="e">
        <f>VLOOKUP($J$6,'DATOS 1'!B36:I58,2,FALSE)</f>
        <v>#N/A</v>
      </c>
      <c r="H7" s="92" t="s">
        <v>21</v>
      </c>
      <c r="I7" s="90" t="e">
        <f>VLOOKUP($J$6,'DATOS 1'!B36:I58,3,FALSE)</f>
        <v>#N/A</v>
      </c>
      <c r="J7" s="93"/>
    </row>
    <row r="8" spans="1:16" ht="31.5" customHeight="1" x14ac:dyDescent="0.2">
      <c r="A8" s="94" t="s">
        <v>39</v>
      </c>
      <c r="B8" s="95" t="e">
        <f>VLOOKUP($E$6,'DATOS 1'!N10:AA61,4,FALSE)</f>
        <v>#N/A</v>
      </c>
      <c r="C8" s="96" t="s">
        <v>40</v>
      </c>
      <c r="D8" s="97" t="e">
        <f>VLOOKUP($E$6,'DATOS 1'!N10:AA61,5,FALSE)</f>
        <v>#N/A</v>
      </c>
      <c r="E8" s="91"/>
      <c r="F8" s="94" t="s">
        <v>39</v>
      </c>
      <c r="G8" s="95" t="e">
        <f>VLOOKUP($J$6,'DATOS 1'!B36:I58,4,FALSE)</f>
        <v>#N/A</v>
      </c>
      <c r="H8" s="96" t="s">
        <v>40</v>
      </c>
      <c r="I8" s="97" t="e">
        <f>VLOOKUP($J$6,'DATOS 1'!B36:I58,5,FALSE)</f>
        <v>#N/A</v>
      </c>
      <c r="J8" s="93"/>
    </row>
    <row r="9" spans="1:16" ht="31.5" customHeight="1" x14ac:dyDescent="0.2">
      <c r="A9" s="98" t="s">
        <v>41</v>
      </c>
      <c r="B9" s="95" t="e">
        <f>VLOOKUP($E$6,'DATOS 1'!N10:AA61,6,FALSE)</f>
        <v>#N/A</v>
      </c>
      <c r="C9" s="99" t="s">
        <v>30</v>
      </c>
      <c r="D9" s="100" t="e">
        <f>VLOOKUP($E$6,'DATOS 1'!N10:AA61,7,FALSE)</f>
        <v>#N/A</v>
      </c>
      <c r="F9" s="570" t="s">
        <v>96</v>
      </c>
      <c r="G9" s="571"/>
      <c r="H9" s="95" t="e">
        <f>VLOOKUP($J$6,'DATOS 1'!B36:I58,6,FALSE)</f>
        <v>#N/A</v>
      </c>
      <c r="I9" s="102" t="s">
        <v>1</v>
      </c>
      <c r="J9" s="93"/>
      <c r="K9" s="103"/>
    </row>
    <row r="10" spans="1:16" s="103" customFormat="1" ht="31.5" customHeight="1" x14ac:dyDescent="0.25">
      <c r="A10" s="570" t="s">
        <v>97</v>
      </c>
      <c r="B10" s="571"/>
      <c r="C10" s="95" t="e">
        <f>VLOOKUP($E$6,'DATOS 1'!N10:AA61,8,FALSE)</f>
        <v>#N/A</v>
      </c>
      <c r="D10" s="102" t="s">
        <v>1</v>
      </c>
      <c r="F10" s="570" t="s">
        <v>98</v>
      </c>
      <c r="G10" s="571"/>
      <c r="H10" s="95" t="e">
        <f>VLOOKUP($J$6,'DATOS 1'!B36:I58,7,FALSE)</f>
        <v>#N/A</v>
      </c>
      <c r="I10" s="102" t="s">
        <v>114</v>
      </c>
      <c r="J10" s="104"/>
    </row>
    <row r="11" spans="1:16" s="103" customFormat="1" ht="31.5" customHeight="1" thickBot="1" x14ac:dyDescent="0.3">
      <c r="A11" s="570" t="s">
        <v>99</v>
      </c>
      <c r="B11" s="571"/>
      <c r="C11" s="95" t="e">
        <f>VLOOKUP($E$6,'DATOS 1'!N10:AA61,9,FALSE)</f>
        <v>#N/A</v>
      </c>
      <c r="D11" s="102" t="s">
        <v>3</v>
      </c>
      <c r="E11" s="105"/>
      <c r="F11" s="594" t="s">
        <v>100</v>
      </c>
      <c r="G11" s="595"/>
      <c r="H11" s="106" t="e">
        <f>VLOOKUP($J$6,'DATOS 1'!B36:I58,8,FALSE)</f>
        <v>#N/A</v>
      </c>
      <c r="I11" s="107" t="s">
        <v>114</v>
      </c>
      <c r="J11" s="104"/>
    </row>
    <row r="12" spans="1:16" s="103" customFormat="1" ht="31.5" customHeight="1" thickBot="1" x14ac:dyDescent="0.3">
      <c r="A12" s="570" t="s">
        <v>101</v>
      </c>
      <c r="B12" s="571"/>
      <c r="C12" s="95" t="e">
        <f>VLOOKUP($E$6,'DATOS 1'!N10:AA61,10,FALSE)</f>
        <v>#N/A</v>
      </c>
      <c r="D12" s="102" t="s">
        <v>3</v>
      </c>
      <c r="E12" s="104"/>
      <c r="F12" s="104"/>
      <c r="G12" s="104"/>
      <c r="H12" s="104"/>
    </row>
    <row r="13" spans="1:16" s="103" customFormat="1" ht="31.5" customHeight="1" thickBot="1" x14ac:dyDescent="0.3">
      <c r="A13" s="570" t="s">
        <v>102</v>
      </c>
      <c r="B13" s="571"/>
      <c r="C13" s="95" t="e">
        <f>VLOOKUP($E$6,'DATOS 1'!N10:AA61,11,FALSE)</f>
        <v>#N/A</v>
      </c>
      <c r="D13" s="102" t="s">
        <v>114</v>
      </c>
      <c r="E13" s="104"/>
      <c r="F13" s="582" t="s">
        <v>43</v>
      </c>
      <c r="G13" s="583"/>
      <c r="H13" s="583"/>
      <c r="I13" s="584"/>
      <c r="J13" s="68"/>
    </row>
    <row r="14" spans="1:16" s="103" customFormat="1" ht="31.5" customHeight="1" x14ac:dyDescent="0.2">
      <c r="A14" s="570" t="s">
        <v>103</v>
      </c>
      <c r="B14" s="571"/>
      <c r="C14" s="95" t="e">
        <f>VLOOKUP($E$6,'DATOS 1'!N10:AA61,12,FALSE)</f>
        <v>#N/A</v>
      </c>
      <c r="D14" s="102" t="s">
        <v>114</v>
      </c>
      <c r="E14" s="104"/>
      <c r="F14" s="87" t="s">
        <v>21</v>
      </c>
      <c r="G14" s="88" t="e">
        <f>VLOOKUP($J$13,'DATOS 1'!$V$67:$Y$74,2,FALSE)</f>
        <v>#N/A</v>
      </c>
      <c r="H14" s="92" t="s">
        <v>39</v>
      </c>
      <c r="I14" s="88" t="e">
        <f>VLOOKUP($J$13,'DATOS 1'!$V$67:$Z$74,3,FALSE)</f>
        <v>#N/A</v>
      </c>
      <c r="J14" s="108"/>
      <c r="K14" s="72"/>
    </row>
    <row r="15" spans="1:16" ht="31.5" customHeight="1" thickBot="1" x14ac:dyDescent="0.25">
      <c r="A15" s="572" t="s">
        <v>104</v>
      </c>
      <c r="B15" s="573"/>
      <c r="C15" s="106" t="e">
        <f>VLOOKUP($E$6,'DATOS 1'!N10:AA61,13,FALSE)</f>
        <v>#N/A</v>
      </c>
      <c r="D15" s="107" t="s">
        <v>114</v>
      </c>
      <c r="E15" s="93"/>
      <c r="F15" s="109" t="s">
        <v>95</v>
      </c>
      <c r="G15" s="106" t="e">
        <f>VLOOKUP($J$13,'DATOS 1'!$V$67:$Y$74,4,FALSE)</f>
        <v>#N/A</v>
      </c>
      <c r="H15" s="106" t="s">
        <v>1</v>
      </c>
      <c r="I15" s="110" t="s">
        <v>247</v>
      </c>
      <c r="J15" s="111" t="e">
        <f>VLOOKUP($J$13,'DATOS 1'!$V$67:$Z$74,5,FALSE)</f>
        <v>#N/A</v>
      </c>
      <c r="K15" s="86"/>
    </row>
    <row r="16" spans="1:16" s="86" customFormat="1" ht="6.75" customHeight="1" thickBot="1" x14ac:dyDescent="0.25">
      <c r="A16" s="93"/>
      <c r="B16" s="93"/>
      <c r="C16" s="93"/>
      <c r="D16" s="93"/>
      <c r="E16" s="93"/>
      <c r="F16" s="93"/>
      <c r="G16" s="93"/>
      <c r="H16" s="93"/>
      <c r="I16" s="93"/>
      <c r="J16" s="93"/>
      <c r="K16" s="72"/>
    </row>
    <row r="17" spans="1:11" ht="31.5" customHeight="1" thickBot="1" x14ac:dyDescent="0.25">
      <c r="A17" s="574" t="s">
        <v>44</v>
      </c>
      <c r="B17" s="555"/>
      <c r="C17" s="555"/>
      <c r="D17" s="555"/>
      <c r="E17" s="555"/>
      <c r="F17" s="555"/>
      <c r="G17" s="555"/>
      <c r="H17" s="555"/>
      <c r="I17" s="555"/>
      <c r="J17" s="575"/>
    </row>
    <row r="18" spans="1:11" ht="46.5" customHeight="1" thickBot="1" x14ac:dyDescent="0.25">
      <c r="A18" s="112" t="s">
        <v>21</v>
      </c>
      <c r="B18" s="347" t="e">
        <f>VLOOKUP($J$18,'DATOS 1'!$C$69:$T$120,2,FALSE)</f>
        <v>#N/A</v>
      </c>
      <c r="C18" s="113" t="s">
        <v>16</v>
      </c>
      <c r="D18" s="346" t="e">
        <f>VLOOKUP($J$18,'DATOS 1'!$C$69:$T$120,3,FALSE)</f>
        <v>#N/A</v>
      </c>
      <c r="E18" s="114" t="s">
        <v>41</v>
      </c>
      <c r="F18" s="576" t="e">
        <f>VLOOKUP($J$18,'DATOS 1'!$C$69:$T$120,18,FALSE)</f>
        <v>#N/A</v>
      </c>
      <c r="G18" s="577"/>
      <c r="H18" s="113" t="s">
        <v>42</v>
      </c>
      <c r="I18" s="346" t="e">
        <f>VLOOKUP($J$18,'DATOS 1'!$C$69:$T$120,17,FALSE)</f>
        <v>#N/A</v>
      </c>
      <c r="J18" s="69"/>
    </row>
    <row r="19" spans="1:11" ht="31.5" customHeight="1" thickBot="1" x14ac:dyDescent="0.25">
      <c r="A19" s="578" t="s">
        <v>264</v>
      </c>
      <c r="B19" s="579"/>
      <c r="C19" s="115" t="s">
        <v>45</v>
      </c>
      <c r="D19" s="347" t="e">
        <f>VLOOKUP($J$19,'DATOS 1'!$O$69:$R$115,2,FALSE)</f>
        <v>#N/A</v>
      </c>
      <c r="E19" s="580" t="s">
        <v>46</v>
      </c>
      <c r="F19" s="581"/>
      <c r="G19" s="347" t="e">
        <f>VLOOKUP($J$19,'DATOS 1'!$O$69:$R$115,3,FALSE)</f>
        <v>#N/A</v>
      </c>
      <c r="H19" s="362" t="s">
        <v>20</v>
      </c>
      <c r="I19" s="347" t="e">
        <f>VLOOKUP($J$19,'DATOS 1'!$O$69:$R$115,4,FALSE)</f>
        <v>#N/A</v>
      </c>
      <c r="J19" s="69"/>
      <c r="K19" s="117"/>
    </row>
    <row r="20" spans="1:11" s="117" customFormat="1" ht="15" customHeight="1" thickBot="1" x14ac:dyDescent="0.25">
      <c r="A20" s="118"/>
      <c r="B20" s="118"/>
      <c r="C20" s="118"/>
      <c r="D20" s="118"/>
      <c r="E20" s="118"/>
      <c r="F20" s="118"/>
      <c r="G20" s="118"/>
      <c r="H20" s="118"/>
      <c r="I20" s="118"/>
      <c r="J20" s="118"/>
      <c r="K20" s="119"/>
    </row>
    <row r="21" spans="1:11" s="119" customFormat="1" ht="31.5" customHeight="1" thickBot="1" x14ac:dyDescent="0.25">
      <c r="A21" s="513" t="s">
        <v>47</v>
      </c>
      <c r="B21" s="514"/>
      <c r="C21" s="514"/>
      <c r="D21" s="514"/>
      <c r="E21" s="514"/>
      <c r="F21" s="514"/>
      <c r="G21" s="514"/>
      <c r="H21" s="514"/>
      <c r="I21" s="514"/>
      <c r="J21" s="515"/>
      <c r="K21" s="118"/>
    </row>
    <row r="22" spans="1:11" s="118" customFormat="1" ht="2.25" customHeight="1" thickBot="1" x14ac:dyDescent="0.25">
      <c r="A22" s="120"/>
      <c r="B22" s="121"/>
      <c r="C22" s="121"/>
      <c r="D22" s="121"/>
      <c r="E22" s="121"/>
      <c r="F22" s="121"/>
      <c r="G22" s="121"/>
      <c r="H22" s="121"/>
      <c r="I22" s="121"/>
      <c r="J22" s="122"/>
      <c r="K22" s="119"/>
    </row>
    <row r="23" spans="1:11" s="119" customFormat="1" ht="31.5" customHeight="1" thickBot="1" x14ac:dyDescent="0.25">
      <c r="A23" s="123" t="s">
        <v>48</v>
      </c>
      <c r="B23" s="14"/>
      <c r="C23" s="556" t="s">
        <v>45</v>
      </c>
      <c r="D23" s="557"/>
      <c r="E23" s="3"/>
      <c r="F23" s="558" t="s">
        <v>46</v>
      </c>
      <c r="G23" s="559"/>
      <c r="H23" s="5"/>
      <c r="I23" s="124" t="s">
        <v>20</v>
      </c>
      <c r="J23" s="70"/>
      <c r="K23" s="117"/>
    </row>
    <row r="24" spans="1:11" s="117" customFormat="1" ht="15" customHeight="1" thickBot="1" x14ac:dyDescent="0.25">
      <c r="A24" s="118"/>
      <c r="B24" s="118"/>
      <c r="C24" s="118"/>
      <c r="D24" s="118"/>
      <c r="E24" s="118"/>
      <c r="F24" s="118"/>
      <c r="G24" s="118"/>
      <c r="H24" s="118"/>
      <c r="I24" s="118"/>
      <c r="J24" s="69"/>
      <c r="K24" s="119"/>
    </row>
    <row r="25" spans="1:11" s="119" customFormat="1" ht="29.25" customHeight="1" thickBot="1" x14ac:dyDescent="0.25">
      <c r="A25" s="125" t="s">
        <v>195</v>
      </c>
      <c r="B25" s="126">
        <v>6</v>
      </c>
      <c r="C25" s="560" t="s">
        <v>49</v>
      </c>
      <c r="D25" s="561"/>
      <c r="E25" s="561"/>
      <c r="F25" s="561"/>
      <c r="G25" s="561"/>
      <c r="H25" s="562"/>
      <c r="I25" s="563" t="s">
        <v>221</v>
      </c>
      <c r="J25" s="564"/>
    </row>
    <row r="26" spans="1:11" s="119" customFormat="1" ht="31.5" customHeight="1" thickBot="1" x14ac:dyDescent="0.25">
      <c r="A26" s="565" t="s">
        <v>50</v>
      </c>
      <c r="B26" s="566"/>
      <c r="C26" s="127">
        <v>1</v>
      </c>
      <c r="D26" s="127">
        <v>2</v>
      </c>
      <c r="E26" s="127">
        <v>3</v>
      </c>
      <c r="F26" s="127">
        <v>4</v>
      </c>
      <c r="G26" s="127">
        <v>5</v>
      </c>
      <c r="H26" s="128">
        <v>6</v>
      </c>
      <c r="I26" s="567" t="e">
        <f>VLOOKUP($J$24,'DATOS 1'!$V$81:$Y$85,2,FALSE)</f>
        <v>#N/A</v>
      </c>
      <c r="J26" s="568"/>
    </row>
    <row r="27" spans="1:11" s="119" customFormat="1" ht="31.5" customHeight="1" x14ac:dyDescent="0.2">
      <c r="A27" s="565" t="s">
        <v>51</v>
      </c>
      <c r="B27" s="361" t="s">
        <v>0</v>
      </c>
      <c r="C27" s="15"/>
      <c r="D27" s="15"/>
      <c r="E27" s="15"/>
      <c r="F27" s="15"/>
      <c r="G27" s="15"/>
      <c r="H27" s="15"/>
      <c r="I27" s="118"/>
      <c r="J27" s="118"/>
    </row>
    <row r="28" spans="1:11" s="119" customFormat="1" ht="31.5" customHeight="1" x14ac:dyDescent="0.2">
      <c r="A28" s="565"/>
      <c r="B28" s="361" t="s">
        <v>2</v>
      </c>
      <c r="C28" s="15"/>
      <c r="D28" s="15"/>
      <c r="E28" s="15"/>
      <c r="F28" s="15"/>
      <c r="G28" s="15"/>
      <c r="H28" s="15"/>
      <c r="I28" s="118"/>
      <c r="J28" s="118"/>
    </row>
    <row r="29" spans="1:11" s="119" customFormat="1" ht="31.5" customHeight="1" x14ac:dyDescent="0.2">
      <c r="A29" s="565"/>
      <c r="B29" s="361" t="s">
        <v>2</v>
      </c>
      <c r="C29" s="15"/>
      <c r="D29" s="15"/>
      <c r="E29" s="15"/>
      <c r="F29" s="15"/>
      <c r="G29" s="15"/>
      <c r="H29" s="15"/>
      <c r="I29" s="118"/>
      <c r="J29" s="118"/>
    </row>
    <row r="30" spans="1:11" s="119" customFormat="1" ht="31.5" customHeight="1" thickBot="1" x14ac:dyDescent="0.25">
      <c r="A30" s="569"/>
      <c r="B30" s="130" t="s">
        <v>0</v>
      </c>
      <c r="C30" s="15"/>
      <c r="D30" s="15"/>
      <c r="E30" s="15"/>
      <c r="F30" s="15"/>
      <c r="G30" s="15"/>
      <c r="H30" s="15"/>
      <c r="I30" s="118"/>
      <c r="J30" s="118"/>
      <c r="K30" s="117"/>
    </row>
    <row r="31" spans="1:11" s="117" customFormat="1" ht="15" customHeight="1" thickBot="1" x14ac:dyDescent="0.25">
      <c r="A31" s="118"/>
      <c r="B31" s="118"/>
      <c r="C31" s="118"/>
      <c r="D31" s="118"/>
      <c r="E31" s="118"/>
      <c r="F31" s="118"/>
      <c r="G31" s="118"/>
      <c r="H31" s="118"/>
      <c r="I31" s="118"/>
      <c r="J31" s="118"/>
      <c r="K31" s="119"/>
    </row>
    <row r="32" spans="1:11" s="119" customFormat="1" ht="31.5" customHeight="1" thickBot="1" x14ac:dyDescent="0.25">
      <c r="A32" s="131" t="s">
        <v>52</v>
      </c>
      <c r="B32" s="4"/>
      <c r="C32" s="556" t="s">
        <v>45</v>
      </c>
      <c r="D32" s="557"/>
      <c r="E32" s="3"/>
      <c r="F32" s="558" t="s">
        <v>46</v>
      </c>
      <c r="G32" s="559"/>
      <c r="H32" s="5"/>
      <c r="I32" s="132" t="s">
        <v>20</v>
      </c>
      <c r="J32" s="6"/>
      <c r="K32" s="117"/>
    </row>
    <row r="33" spans="1:11" s="117" customFormat="1" ht="12" customHeight="1" x14ac:dyDescent="0.2">
      <c r="A33" s="133"/>
      <c r="B33" s="133"/>
      <c r="C33" s="133"/>
      <c r="D33" s="133"/>
      <c r="E33" s="133"/>
      <c r="F33" s="133"/>
      <c r="G33" s="133"/>
      <c r="H33" s="133"/>
      <c r="I33" s="133"/>
      <c r="J33" s="133"/>
      <c r="K33" s="119"/>
    </row>
    <row r="34" spans="1:11" s="119" customFormat="1" ht="15" customHeight="1" thickBot="1" x14ac:dyDescent="0.25">
      <c r="A34" s="134"/>
      <c r="B34" s="134"/>
      <c r="C34" s="134"/>
      <c r="D34" s="134"/>
      <c r="E34" s="134"/>
      <c r="F34" s="134"/>
      <c r="G34" s="134"/>
      <c r="H34" s="134"/>
      <c r="I34" s="134"/>
      <c r="J34" s="134"/>
    </row>
    <row r="35" spans="1:11" s="119" customFormat="1" ht="32.25" customHeight="1" thickBot="1" x14ac:dyDescent="0.25">
      <c r="A35" s="513" t="s">
        <v>53</v>
      </c>
      <c r="B35" s="514"/>
      <c r="C35" s="514"/>
      <c r="D35" s="514"/>
      <c r="E35" s="514"/>
      <c r="F35" s="514"/>
      <c r="G35" s="514"/>
      <c r="H35" s="514"/>
      <c r="I35" s="514"/>
      <c r="J35" s="515"/>
    </row>
    <row r="36" spans="1:11" s="119" customFormat="1" ht="3.75" customHeight="1" thickBot="1" x14ac:dyDescent="0.25">
      <c r="A36" s="133"/>
      <c r="B36" s="118"/>
      <c r="C36" s="118"/>
      <c r="D36" s="118"/>
      <c r="E36" s="118"/>
      <c r="F36" s="118"/>
      <c r="G36" s="118"/>
      <c r="H36" s="118"/>
      <c r="I36" s="118"/>
      <c r="J36" s="133"/>
    </row>
    <row r="37" spans="1:11" s="119" customFormat="1" ht="31.5" customHeight="1" thickBot="1" x14ac:dyDescent="0.25">
      <c r="A37" s="118"/>
      <c r="B37" s="536" t="s">
        <v>54</v>
      </c>
      <c r="C37" s="537"/>
      <c r="D37" s="537"/>
      <c r="E37" s="537"/>
      <c r="F37" s="537"/>
      <c r="G37" s="537"/>
      <c r="H37" s="538"/>
      <c r="I37" s="118"/>
      <c r="J37" s="118"/>
    </row>
    <row r="38" spans="1:11" s="119" customFormat="1" ht="31.5" customHeight="1" thickBot="1" x14ac:dyDescent="0.25">
      <c r="A38" s="118"/>
      <c r="B38" s="135" t="s">
        <v>50</v>
      </c>
      <c r="C38" s="136">
        <v>1</v>
      </c>
      <c r="D38" s="361">
        <v>2</v>
      </c>
      <c r="E38" s="361">
        <v>3</v>
      </c>
      <c r="F38" s="361">
        <v>4</v>
      </c>
      <c r="G38" s="361">
        <v>5</v>
      </c>
      <c r="H38" s="137">
        <v>6</v>
      </c>
      <c r="I38" s="118"/>
      <c r="J38" s="118"/>
    </row>
    <row r="39" spans="1:11" s="119" customFormat="1" ht="31.5" customHeight="1" x14ac:dyDescent="0.2">
      <c r="A39" s="138"/>
      <c r="B39" s="139"/>
      <c r="C39" s="140" t="e">
        <f t="shared" ref="C39:H39" si="0">+AVERAGE(C27,C30)</f>
        <v>#DIV/0!</v>
      </c>
      <c r="D39" s="141" t="e">
        <f t="shared" si="0"/>
        <v>#DIV/0!</v>
      </c>
      <c r="E39" s="141" t="e">
        <f t="shared" si="0"/>
        <v>#DIV/0!</v>
      </c>
      <c r="F39" s="141" t="e">
        <f t="shared" si="0"/>
        <v>#DIV/0!</v>
      </c>
      <c r="G39" s="141" t="e">
        <f t="shared" si="0"/>
        <v>#DIV/0!</v>
      </c>
      <c r="H39" s="142" t="e">
        <f t="shared" si="0"/>
        <v>#DIV/0!</v>
      </c>
      <c r="I39" s="118"/>
      <c r="J39" s="118"/>
    </row>
    <row r="40" spans="1:11" s="119" customFormat="1" ht="31.5" customHeight="1" x14ac:dyDescent="0.2">
      <c r="A40" s="138"/>
      <c r="B40" s="143"/>
      <c r="C40" s="144" t="e">
        <f t="shared" ref="C40:H40" si="1">+AVERAGE(C28:C29)</f>
        <v>#DIV/0!</v>
      </c>
      <c r="D40" s="145" t="e">
        <f t="shared" si="1"/>
        <v>#DIV/0!</v>
      </c>
      <c r="E40" s="145" t="e">
        <f t="shared" si="1"/>
        <v>#DIV/0!</v>
      </c>
      <c r="F40" s="145" t="e">
        <f t="shared" si="1"/>
        <v>#DIV/0!</v>
      </c>
      <c r="G40" s="145" t="e">
        <f t="shared" si="1"/>
        <v>#DIV/0!</v>
      </c>
      <c r="H40" s="146" t="e">
        <f t="shared" si="1"/>
        <v>#DIV/0!</v>
      </c>
      <c r="I40" s="118"/>
      <c r="J40" s="118"/>
    </row>
    <row r="41" spans="1:11" s="119" customFormat="1" ht="31.5" customHeight="1" thickBot="1" x14ac:dyDescent="0.25">
      <c r="A41" s="138"/>
      <c r="B41" s="147"/>
      <c r="C41" s="148" t="e">
        <f>+C40-C39</f>
        <v>#DIV/0!</v>
      </c>
      <c r="D41" s="149" t="e">
        <f t="shared" ref="D41:H41" si="2">+D40-D39</f>
        <v>#DIV/0!</v>
      </c>
      <c r="E41" s="149" t="e">
        <f t="shared" si="2"/>
        <v>#DIV/0!</v>
      </c>
      <c r="F41" s="149" t="e">
        <f t="shared" si="2"/>
        <v>#DIV/0!</v>
      </c>
      <c r="G41" s="149" t="e">
        <f t="shared" si="2"/>
        <v>#DIV/0!</v>
      </c>
      <c r="H41" s="150" t="e">
        <f t="shared" si="2"/>
        <v>#DIV/0!</v>
      </c>
      <c r="I41" s="118"/>
      <c r="J41" s="118"/>
    </row>
    <row r="42" spans="1:11" s="119" customFormat="1" ht="31.5" customHeight="1" thickBot="1" x14ac:dyDescent="0.25">
      <c r="A42" s="118"/>
      <c r="B42" s="151" t="s">
        <v>55</v>
      </c>
      <c r="C42" s="152" t="e">
        <f>+AVERAGE(C41:H41)</f>
        <v>#DIV/0!</v>
      </c>
      <c r="D42" s="118"/>
      <c r="E42" s="118"/>
      <c r="F42" s="118"/>
      <c r="G42" s="118"/>
      <c r="H42" s="118"/>
      <c r="I42" s="118"/>
      <c r="J42" s="118"/>
    </row>
    <row r="43" spans="1:11" s="119" customFormat="1" ht="31.5" customHeight="1" thickBot="1" x14ac:dyDescent="0.25">
      <c r="A43" s="118"/>
      <c r="B43" s="153" t="s">
        <v>115</v>
      </c>
      <c r="C43" s="154" t="e">
        <f>+STDEV(C41:H41)</f>
        <v>#DIV/0!</v>
      </c>
      <c r="D43" s="118"/>
      <c r="E43" s="118"/>
      <c r="F43" s="118"/>
      <c r="G43" s="118"/>
      <c r="H43" s="118"/>
      <c r="I43" s="118"/>
      <c r="J43" s="118"/>
      <c r="K43" s="117"/>
    </row>
    <row r="44" spans="1:11" s="117" customFormat="1" ht="15" customHeight="1" thickBot="1" x14ac:dyDescent="0.25">
      <c r="A44" s="118"/>
      <c r="B44" s="118"/>
      <c r="C44" s="118"/>
      <c r="D44" s="118"/>
      <c r="E44" s="118"/>
      <c r="F44" s="118"/>
      <c r="G44" s="155"/>
      <c r="H44" s="118"/>
      <c r="I44" s="118"/>
      <c r="J44" s="118"/>
      <c r="K44" s="119"/>
    </row>
    <row r="45" spans="1:11" s="119" customFormat="1" ht="31.5" customHeight="1" thickBot="1" x14ac:dyDescent="0.25">
      <c r="A45" s="536" t="s">
        <v>56</v>
      </c>
      <c r="B45" s="537"/>
      <c r="C45" s="555"/>
      <c r="D45" s="555"/>
      <c r="E45" s="555"/>
      <c r="F45" s="537"/>
      <c r="G45" s="537"/>
      <c r="H45" s="537"/>
      <c r="I45" s="537"/>
      <c r="J45" s="538"/>
    </row>
    <row r="46" spans="1:11" s="119" customFormat="1" ht="31.5" customHeight="1" thickBot="1" x14ac:dyDescent="0.25">
      <c r="B46" s="118"/>
      <c r="C46" s="529" t="s">
        <v>57</v>
      </c>
      <c r="D46" s="530"/>
      <c r="E46" s="531"/>
      <c r="F46" s="118"/>
      <c r="G46" s="118"/>
      <c r="H46" s="118"/>
      <c r="I46" s="118"/>
      <c r="J46" s="118"/>
    </row>
    <row r="47" spans="1:11" s="119" customFormat="1" ht="45.75" customHeight="1" thickBot="1" x14ac:dyDescent="0.25">
      <c r="B47" s="118"/>
      <c r="C47" s="383" t="s">
        <v>45</v>
      </c>
      <c r="D47" s="384" t="s">
        <v>46</v>
      </c>
      <c r="E47" s="385" t="s">
        <v>20</v>
      </c>
      <c r="G47" s="532" t="s">
        <v>105</v>
      </c>
      <c r="H47" s="533"/>
      <c r="I47" s="156" t="e">
        <f>+(0.34848*E48-0.009024*D48*EXP(0.0612*C48))/(273.15+C48)</f>
        <v>#DIV/0!</v>
      </c>
      <c r="J47" s="157" t="s">
        <v>108</v>
      </c>
    </row>
    <row r="48" spans="1:11" s="119" customFormat="1" ht="31.5" customHeight="1" thickBot="1" x14ac:dyDescent="0.25">
      <c r="A48" s="551" t="s">
        <v>58</v>
      </c>
      <c r="B48" s="552"/>
      <c r="C48" s="386" t="e">
        <f>+AVERAGE(E32,E23)</f>
        <v>#DIV/0!</v>
      </c>
      <c r="D48" s="387" t="e">
        <f>+AVERAGE(H32,H23)</f>
        <v>#DIV/0!</v>
      </c>
      <c r="E48" s="388" t="e">
        <f>+AVERAGE(J32,J23)</f>
        <v>#DIV/0!</v>
      </c>
      <c r="G48" s="534" t="s">
        <v>106</v>
      </c>
      <c r="H48" s="535"/>
      <c r="I48" s="158" t="e">
        <f>+I47*((0.001)^2+(0.0001*I19/2)^2+(-0.0034*D19/2)^2+(-0.1*G19/2)^2)^0.5</f>
        <v>#DIV/0!</v>
      </c>
      <c r="J48" s="159" t="s">
        <v>108</v>
      </c>
    </row>
    <row r="49" spans="1:11" s="119" customFormat="1" ht="31.5" customHeight="1" thickBot="1" x14ac:dyDescent="0.25">
      <c r="A49" s="601" t="s">
        <v>381</v>
      </c>
      <c r="B49" s="602"/>
      <c r="C49" s="476" t="e">
        <f>C48+(0*C48-0)</f>
        <v>#DIV/0!</v>
      </c>
      <c r="D49" s="477" t="e">
        <f>D48+(0.1364*D48-7.5)</f>
        <v>#DIV/0!</v>
      </c>
      <c r="E49" s="478" t="e">
        <f>E48+(0.0018*E48-1.9934)</f>
        <v>#DIV/0!</v>
      </c>
      <c r="G49" s="532" t="s">
        <v>107</v>
      </c>
      <c r="H49" s="533"/>
      <c r="I49" s="160">
        <v>1.2</v>
      </c>
      <c r="J49" s="159" t="s">
        <v>108</v>
      </c>
    </row>
    <row r="50" spans="1:11" s="117" customFormat="1" ht="15" customHeight="1" thickBot="1" x14ac:dyDescent="0.25">
      <c r="A50" s="118"/>
      <c r="B50" s="118"/>
      <c r="C50" s="118"/>
      <c r="D50" s="118"/>
      <c r="E50" s="118"/>
      <c r="F50" s="118"/>
      <c r="G50" s="118"/>
      <c r="H50" s="118"/>
      <c r="I50" s="118"/>
      <c r="J50" s="118"/>
      <c r="K50" s="119"/>
    </row>
    <row r="51" spans="1:11" s="119" customFormat="1" ht="31.5" customHeight="1" thickBot="1" x14ac:dyDescent="0.25">
      <c r="A51" s="536" t="s">
        <v>59</v>
      </c>
      <c r="B51" s="537"/>
      <c r="C51" s="537"/>
      <c r="D51" s="537"/>
      <c r="E51" s="537"/>
      <c r="F51" s="537"/>
      <c r="G51" s="537"/>
      <c r="H51" s="537"/>
      <c r="I51" s="537"/>
      <c r="J51" s="538"/>
    </row>
    <row r="52" spans="1:11" s="119" customFormat="1" ht="31.5" customHeight="1" x14ac:dyDescent="0.35">
      <c r="A52" s="118"/>
      <c r="B52" s="161" t="s">
        <v>60</v>
      </c>
      <c r="C52" s="162"/>
      <c r="D52" s="539" t="s">
        <v>109</v>
      </c>
      <c r="E52" s="539"/>
      <c r="F52" s="163" t="s">
        <v>61</v>
      </c>
      <c r="G52" s="164" t="s">
        <v>62</v>
      </c>
      <c r="H52" s="540" t="s">
        <v>63</v>
      </c>
      <c r="I52" s="541"/>
      <c r="J52" s="118"/>
    </row>
    <row r="53" spans="1:11" s="119" customFormat="1" ht="31.5" customHeight="1" thickBot="1" x14ac:dyDescent="0.25">
      <c r="A53" s="118"/>
      <c r="B53" s="165" t="e">
        <f>+C42</f>
        <v>#DIV/0!</v>
      </c>
      <c r="C53" s="166" t="s">
        <v>1</v>
      </c>
      <c r="D53" s="167" t="e">
        <f>+C10+C11/1000</f>
        <v>#N/A</v>
      </c>
      <c r="E53" s="166" t="s">
        <v>1</v>
      </c>
      <c r="F53" s="167" t="e">
        <f>+(I47-I49)*(1/H10-1/C13)</f>
        <v>#DIV/0!</v>
      </c>
      <c r="G53" s="168"/>
      <c r="H53" s="160" t="e">
        <f>+(B53+D53*F53)*1000</f>
        <v>#DIV/0!</v>
      </c>
      <c r="I53" s="159" t="s">
        <v>3</v>
      </c>
      <c r="J53" s="118"/>
      <c r="K53" s="117"/>
    </row>
    <row r="54" spans="1:11" s="117" customFormat="1" ht="15" customHeight="1" x14ac:dyDescent="0.2">
      <c r="A54" s="118"/>
      <c r="B54" s="118"/>
      <c r="C54" s="118"/>
      <c r="D54" s="118"/>
      <c r="E54" s="118"/>
      <c r="F54" s="118"/>
      <c r="G54" s="118"/>
      <c r="H54" s="118"/>
      <c r="I54" s="118"/>
      <c r="J54" s="118"/>
      <c r="K54" s="119"/>
    </row>
    <row r="55" spans="1:11" s="119" customFormat="1" ht="31.5" customHeight="1" x14ac:dyDescent="0.2">
      <c r="A55" s="542" t="s">
        <v>64</v>
      </c>
      <c r="B55" s="543"/>
      <c r="C55" s="543"/>
      <c r="D55" s="543"/>
      <c r="E55" s="543"/>
      <c r="F55" s="543"/>
      <c r="G55" s="543"/>
      <c r="H55" s="543"/>
      <c r="I55" s="543"/>
      <c r="J55" s="543"/>
      <c r="K55" s="117"/>
    </row>
    <row r="56" spans="1:11" s="117" customFormat="1" ht="15" customHeight="1" thickBot="1" x14ac:dyDescent="0.25">
      <c r="A56" s="118"/>
      <c r="B56" s="118"/>
      <c r="C56" s="118"/>
      <c r="D56" s="118"/>
      <c r="E56" s="118"/>
      <c r="F56" s="118"/>
      <c r="G56" s="118"/>
      <c r="H56" s="118"/>
      <c r="I56" s="118"/>
      <c r="J56" s="118"/>
      <c r="K56" s="119"/>
    </row>
    <row r="57" spans="1:11" s="119" customFormat="1" ht="31.5" customHeight="1" thickBot="1" x14ac:dyDescent="0.25">
      <c r="A57" s="544" t="s">
        <v>57</v>
      </c>
      <c r="B57" s="545"/>
      <c r="C57" s="546" t="s">
        <v>65</v>
      </c>
      <c r="D57" s="547"/>
      <c r="E57" s="169"/>
      <c r="F57" s="548"/>
      <c r="G57" s="548"/>
      <c r="H57" s="548"/>
      <c r="I57" s="548"/>
      <c r="J57" s="118"/>
    </row>
    <row r="58" spans="1:11" s="119" customFormat="1" ht="31.5" customHeight="1" x14ac:dyDescent="0.2">
      <c r="A58" s="170" t="s">
        <v>66</v>
      </c>
      <c r="B58" s="171"/>
      <c r="C58" s="172" t="e">
        <f>+C43/B25^0.5*1000</f>
        <v>#DIV/0!</v>
      </c>
      <c r="D58" s="173" t="s">
        <v>3</v>
      </c>
      <c r="E58" s="174"/>
      <c r="F58" s="548"/>
      <c r="G58" s="548"/>
      <c r="H58" s="548"/>
      <c r="I58" s="548"/>
      <c r="J58" s="118"/>
    </row>
    <row r="59" spans="1:11" s="119" customFormat="1" ht="31.5" customHeight="1" x14ac:dyDescent="0.2">
      <c r="A59" s="175" t="s">
        <v>67</v>
      </c>
      <c r="B59" s="176" t="s">
        <v>68</v>
      </c>
      <c r="C59" s="177" t="e">
        <f>+C12/2</f>
        <v>#N/A</v>
      </c>
      <c r="D59" s="178" t="s">
        <v>3</v>
      </c>
      <c r="E59" s="174"/>
      <c r="F59" s="548"/>
      <c r="G59" s="548"/>
      <c r="H59" s="548"/>
      <c r="I59" s="548"/>
      <c r="J59" s="118"/>
    </row>
    <row r="60" spans="1:11" s="119" customFormat="1" ht="31.5" customHeight="1" x14ac:dyDescent="0.2">
      <c r="A60" s="179" t="s">
        <v>69</v>
      </c>
      <c r="B60" s="180"/>
      <c r="C60" s="181" t="e">
        <f>+C12/3^0.5</f>
        <v>#N/A</v>
      </c>
      <c r="D60" s="178" t="s">
        <v>3</v>
      </c>
      <c r="E60" s="174"/>
      <c r="F60" s="548"/>
      <c r="G60" s="548"/>
      <c r="H60" s="548"/>
      <c r="I60" s="548"/>
      <c r="J60" s="118"/>
    </row>
    <row r="61" spans="1:11" s="119" customFormat="1" ht="31.5" customHeight="1" x14ac:dyDescent="0.25">
      <c r="A61" s="182" t="s">
        <v>70</v>
      </c>
      <c r="B61" s="183"/>
      <c r="C61" s="184" t="e">
        <f>+SQRT(SUMSQ(C59:C60))</f>
        <v>#N/A</v>
      </c>
      <c r="D61" s="185" t="s">
        <v>3</v>
      </c>
      <c r="E61" s="174"/>
      <c r="F61" s="548"/>
      <c r="G61" s="548"/>
      <c r="H61" s="548"/>
      <c r="I61" s="548"/>
      <c r="J61" s="118"/>
    </row>
    <row r="62" spans="1:11" s="119" customFormat="1" ht="31.5" customHeight="1" x14ac:dyDescent="0.2">
      <c r="A62" s="175" t="s">
        <v>71</v>
      </c>
      <c r="B62" s="176"/>
      <c r="C62" s="186" t="e">
        <f>+I48</f>
        <v>#DIV/0!</v>
      </c>
      <c r="D62" s="178" t="s">
        <v>108</v>
      </c>
      <c r="E62" s="118"/>
      <c r="F62" s="548"/>
      <c r="G62" s="548"/>
      <c r="H62" s="548"/>
      <c r="I62" s="548"/>
      <c r="J62" s="118"/>
    </row>
    <row r="63" spans="1:11" s="119" customFormat="1" ht="31.5" customHeight="1" x14ac:dyDescent="0.2">
      <c r="A63" s="175" t="s">
        <v>72</v>
      </c>
      <c r="B63" s="176"/>
      <c r="C63" s="187" t="e">
        <f>+H11/2</f>
        <v>#N/A</v>
      </c>
      <c r="D63" s="178" t="s">
        <v>108</v>
      </c>
      <c r="E63" s="118"/>
      <c r="F63" s="548"/>
      <c r="G63" s="548"/>
      <c r="H63" s="548"/>
      <c r="I63" s="548"/>
      <c r="J63" s="118"/>
    </row>
    <row r="64" spans="1:11" s="119" customFormat="1" ht="31.5" customHeight="1" thickBot="1" x14ac:dyDescent="0.25">
      <c r="A64" s="175" t="s">
        <v>73</v>
      </c>
      <c r="B64" s="176"/>
      <c r="C64" s="187" t="e">
        <f>+C14/2</f>
        <v>#N/A</v>
      </c>
      <c r="D64" s="178" t="s">
        <v>108</v>
      </c>
      <c r="E64" s="118"/>
      <c r="F64" s="118"/>
      <c r="G64" s="118"/>
      <c r="H64" s="118"/>
      <c r="I64" s="118"/>
      <c r="J64" s="118"/>
    </row>
    <row r="65" spans="1:11" s="119" customFormat="1" ht="31.5" customHeight="1" x14ac:dyDescent="0.25">
      <c r="A65" s="182" t="s">
        <v>74</v>
      </c>
      <c r="B65" s="183"/>
      <c r="C65" s="184" t="e">
        <f>+SQRT(ABS(((C10/1000+C11/1000000)*(C13-H10)/(C13*H10)*C62)^2+((C10/1000+C11/1000000)*(I47-I49))^2*C63^2/H10^4+(C10/1000+C11/1000000)^2*(I47-I49)*((I47-I49)-2*(C15-I49))*C64^2/C13^4))*1000000</f>
        <v>#N/A</v>
      </c>
      <c r="D65" s="185" t="s">
        <v>3</v>
      </c>
      <c r="E65" s="174"/>
      <c r="F65" s="549" t="s">
        <v>75</v>
      </c>
      <c r="G65" s="550"/>
      <c r="H65" s="188" t="e">
        <f>+SQRT(SUMSQ(C58,C61,C65,C66))</f>
        <v>#DIV/0!</v>
      </c>
      <c r="I65" s="157" t="s">
        <v>3</v>
      </c>
      <c r="J65" s="118"/>
    </row>
    <row r="66" spans="1:11" s="119" customFormat="1" ht="31.5" customHeight="1" thickBot="1" x14ac:dyDescent="0.3">
      <c r="A66" s="363" t="s">
        <v>76</v>
      </c>
      <c r="B66" s="190"/>
      <c r="C66" s="191" t="e">
        <f>+(G15/2/3^0.5)*2^0.5*1000</f>
        <v>#N/A</v>
      </c>
      <c r="D66" s="159" t="s">
        <v>3</v>
      </c>
      <c r="E66" s="174"/>
      <c r="F66" s="527" t="s">
        <v>77</v>
      </c>
      <c r="G66" s="528"/>
      <c r="H66" s="192" t="e">
        <f>+H65*2</f>
        <v>#DIV/0!</v>
      </c>
      <c r="I66" s="159" t="s">
        <v>3</v>
      </c>
      <c r="J66" s="118"/>
      <c r="K66" s="117"/>
    </row>
    <row r="67" spans="1:11" s="117" customFormat="1" ht="15" customHeight="1" x14ac:dyDescent="0.2">
      <c r="A67" s="133"/>
      <c r="B67" s="133"/>
      <c r="C67" s="133"/>
      <c r="D67" s="133"/>
      <c r="E67" s="118"/>
      <c r="F67" s="118"/>
      <c r="G67" s="118"/>
      <c r="H67" s="118"/>
      <c r="I67" s="118"/>
      <c r="J67" s="118"/>
      <c r="K67" s="119"/>
    </row>
    <row r="68" spans="1:11" s="119" customFormat="1" ht="31.5" customHeight="1" thickBot="1" x14ac:dyDescent="0.25">
      <c r="A68" s="118"/>
      <c r="B68" s="118"/>
      <c r="C68" s="118"/>
      <c r="D68" s="118"/>
      <c r="E68" s="118"/>
      <c r="F68" s="118"/>
      <c r="G68" s="118"/>
      <c r="H68" s="118"/>
      <c r="I68" s="118"/>
      <c r="J68" s="118"/>
    </row>
    <row r="69" spans="1:11" s="119" customFormat="1" ht="31.5" customHeight="1" thickBot="1" x14ac:dyDescent="0.25">
      <c r="A69" s="513" t="s">
        <v>78</v>
      </c>
      <c r="B69" s="514"/>
      <c r="C69" s="514"/>
      <c r="D69" s="514"/>
      <c r="E69" s="514"/>
      <c r="F69" s="514"/>
      <c r="G69" s="514"/>
      <c r="H69" s="514"/>
      <c r="I69" s="514"/>
      <c r="J69" s="515"/>
    </row>
    <row r="70" spans="1:11" s="119" customFormat="1" ht="31.5" customHeight="1" x14ac:dyDescent="0.2">
      <c r="A70" s="516" t="s">
        <v>110</v>
      </c>
      <c r="B70" s="517"/>
      <c r="C70" s="517"/>
      <c r="D70" s="518"/>
      <c r="E70" s="373"/>
      <c r="F70" s="374"/>
      <c r="G70" s="519"/>
      <c r="H70" s="519"/>
      <c r="I70" s="519"/>
      <c r="J70" s="520"/>
    </row>
    <row r="71" spans="1:11" s="119" customFormat="1" ht="45.75" customHeight="1" x14ac:dyDescent="0.2">
      <c r="A71" s="375" t="s">
        <v>203</v>
      </c>
      <c r="B71" s="368" t="s">
        <v>141</v>
      </c>
      <c r="C71" s="369"/>
      <c r="D71" s="360" t="s">
        <v>266</v>
      </c>
      <c r="E71" s="596" t="s">
        <v>111</v>
      </c>
      <c r="F71" s="596"/>
      <c r="G71" s="522" t="s">
        <v>82</v>
      </c>
      <c r="H71" s="597" t="s">
        <v>112</v>
      </c>
      <c r="I71" s="597"/>
      <c r="J71" s="598"/>
    </row>
    <row r="72" spans="1:11" s="119" customFormat="1" ht="31.5" customHeight="1" x14ac:dyDescent="0.2">
      <c r="A72" s="375" t="e">
        <f>C10</f>
        <v>#N/A</v>
      </c>
      <c r="B72" s="370" t="e">
        <f>C11</f>
        <v>#N/A</v>
      </c>
      <c r="C72" s="371" t="e">
        <f>H53</f>
        <v>#DIV/0!</v>
      </c>
      <c r="D72" s="372" t="e">
        <f>A72+B72/1000+C72/1000</f>
        <v>#N/A</v>
      </c>
      <c r="E72" s="378" t="e">
        <f>D72*1000-A72*1000</f>
        <v>#N/A</v>
      </c>
      <c r="F72" s="145" t="s">
        <v>3</v>
      </c>
      <c r="G72" s="522"/>
      <c r="H72" s="371" t="e">
        <f>H66</f>
        <v>#DIV/0!</v>
      </c>
      <c r="I72" s="599" t="s">
        <v>3</v>
      </c>
      <c r="J72" s="600"/>
      <c r="K72" s="72"/>
    </row>
    <row r="73" spans="1:11" s="119" customFormat="1" ht="31.5" customHeight="1" thickBot="1" x14ac:dyDescent="0.25">
      <c r="A73" s="485" t="e">
        <f>A72</f>
        <v>#N/A</v>
      </c>
      <c r="B73" s="486" t="e">
        <f>B72</f>
        <v>#N/A</v>
      </c>
      <c r="C73" s="486" t="e">
        <f>C72</f>
        <v>#DIV/0!</v>
      </c>
      <c r="D73" s="487" t="e">
        <f>A73+B73/1000+C73/1000</f>
        <v>#N/A</v>
      </c>
      <c r="E73" s="488" t="e">
        <f>E72/1000</f>
        <v>#N/A</v>
      </c>
      <c r="F73" s="488" t="s">
        <v>1</v>
      </c>
      <c r="G73" s="489"/>
      <c r="H73" s="487" t="e">
        <f>H72/1000</f>
        <v>#DIV/0!</v>
      </c>
      <c r="I73" s="511" t="s">
        <v>1</v>
      </c>
      <c r="J73" s="512"/>
      <c r="K73" s="72"/>
    </row>
    <row r="74" spans="1:11" ht="31.5" customHeight="1" x14ac:dyDescent="0.2">
      <c r="G74" s="193"/>
    </row>
    <row r="75" spans="1:11" ht="51" customHeight="1" x14ac:dyDescent="0.2"/>
    <row r="77" spans="1:11" ht="31.5" customHeight="1" x14ac:dyDescent="0.2">
      <c r="A77" s="194"/>
      <c r="B77" s="93"/>
      <c r="C77" s="93"/>
      <c r="D77" s="93"/>
      <c r="E77" s="93"/>
      <c r="F77" s="93"/>
      <c r="G77" s="93"/>
      <c r="H77" s="93"/>
      <c r="I77" s="93"/>
      <c r="J77" s="93"/>
    </row>
    <row r="78" spans="1:11" ht="31.5" customHeight="1" x14ac:dyDescent="0.2">
      <c r="A78" s="194"/>
      <c r="B78" s="93"/>
      <c r="C78" s="93"/>
      <c r="D78" s="93"/>
      <c r="E78" s="93"/>
      <c r="F78" s="93"/>
      <c r="G78" s="93"/>
      <c r="H78" s="93"/>
      <c r="I78" s="93"/>
      <c r="J78" s="93"/>
    </row>
    <row r="79" spans="1:11" ht="31.5" customHeight="1" x14ac:dyDescent="0.2">
      <c r="A79" s="194"/>
      <c r="B79" s="93"/>
      <c r="C79" s="93"/>
      <c r="D79" s="93"/>
      <c r="E79" s="93"/>
      <c r="F79" s="93"/>
      <c r="G79" s="93"/>
      <c r="H79" s="93"/>
      <c r="I79" s="93"/>
      <c r="J79" s="93"/>
    </row>
    <row r="80" spans="1:11" ht="31.5" customHeight="1" x14ac:dyDescent="0.2">
      <c r="A80" s="194"/>
      <c r="B80" s="93"/>
      <c r="C80" s="93"/>
      <c r="D80" s="93"/>
      <c r="E80" s="93"/>
      <c r="F80" s="93"/>
      <c r="G80" s="93"/>
      <c r="H80" s="93"/>
      <c r="I80" s="93"/>
      <c r="J80" s="93"/>
    </row>
    <row r="81" spans="1:10" ht="31.5" customHeight="1" x14ac:dyDescent="0.2">
      <c r="A81" s="194"/>
      <c r="B81" s="93"/>
      <c r="C81" s="93"/>
      <c r="D81" s="93"/>
      <c r="E81" s="93"/>
      <c r="F81" s="93"/>
      <c r="G81" s="93"/>
      <c r="H81" s="93"/>
      <c r="I81" s="93"/>
      <c r="J81" s="93"/>
    </row>
    <row r="82" spans="1:10" ht="31.5" customHeight="1" x14ac:dyDescent="0.2">
      <c r="A82" s="194"/>
      <c r="B82" s="93"/>
      <c r="C82" s="93"/>
      <c r="D82" s="93"/>
      <c r="E82" s="93"/>
      <c r="F82" s="93"/>
      <c r="G82" s="93"/>
      <c r="H82" s="93"/>
      <c r="I82" s="93"/>
      <c r="J82" s="93"/>
    </row>
    <row r="83" spans="1:10" ht="31.5" customHeight="1" x14ac:dyDescent="0.2">
      <c r="A83" s="194"/>
      <c r="B83" s="93"/>
      <c r="C83" s="93"/>
      <c r="D83" s="93"/>
      <c r="E83" s="93"/>
      <c r="F83" s="93"/>
      <c r="G83" s="93"/>
      <c r="H83" s="93"/>
      <c r="I83" s="93"/>
      <c r="J83" s="93"/>
    </row>
  </sheetData>
  <sheetProtection algorithmName="SHA-512" hashValue="JJ5efp9GT2+Gg+C1f/wYbf6l9el49A7vFPUIhYRgQqX/0XsyZ4JLkAC0jtvx19LCM5m/buhfQvumZ/Vazbll0w==" saltValue="XNkLNxQnoM5+tcYnXqo42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Vr2 (2018-03-05)</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46</vt:i4>
      </vt:variant>
    </vt:vector>
  </HeadingPairs>
  <TitlesOfParts>
    <vt:vector size="71" baseType="lpstr">
      <vt:lpstr>10 kg</vt:lpstr>
      <vt:lpstr>5 kg</vt:lpstr>
      <vt:lpstr>2 kg +</vt:lpstr>
      <vt:lpstr>2 kg</vt:lpstr>
      <vt:lpstr>1 kg</vt:lpstr>
      <vt:lpstr>500 g</vt:lpstr>
      <vt:lpstr>200 g +</vt:lpstr>
      <vt:lpstr>200 g</vt:lpstr>
      <vt:lpstr>100 g</vt:lpstr>
      <vt:lpstr>50 g</vt:lpstr>
      <vt:lpstr>20 g +</vt:lpstr>
      <vt:lpstr>20 g</vt:lpstr>
      <vt:lpstr>10 g</vt:lpstr>
      <vt:lpstr>5 g</vt:lpstr>
      <vt:lpstr>2 g +</vt:lpstr>
      <vt:lpstr>2 g</vt:lpstr>
      <vt:lpstr>1 g</vt:lpstr>
      <vt:lpstr>DATOS 1</vt:lpstr>
      <vt:lpstr>Certificado 17</vt:lpstr>
      <vt:lpstr>RT03-F13</vt:lpstr>
      <vt:lpstr>Suplemento de Cert. Pesa</vt:lpstr>
      <vt:lpstr>10 kg COM</vt:lpstr>
      <vt:lpstr>Certificado C 10 kg  (2)</vt:lpstr>
      <vt:lpstr>20 kg COM</vt:lpstr>
      <vt:lpstr>Certificado C 20 kg </vt:lpstr>
      <vt:lpstr>'DATOS 1'!Área_de_impresión</vt:lpstr>
      <vt:lpstr>'1 g'!Print_Area</vt:lpstr>
      <vt:lpstr>'1 kg'!Print_Area</vt:lpstr>
      <vt:lpstr>'10 g'!Print_Area</vt:lpstr>
      <vt:lpstr>'10 kg'!Print_Area</vt:lpstr>
      <vt:lpstr>'10 kg COM'!Print_Area</vt:lpstr>
      <vt:lpstr>'100 g'!Print_Area</vt:lpstr>
      <vt:lpstr>'2 g'!Print_Area</vt:lpstr>
      <vt:lpstr>'2 g +'!Print_Area</vt:lpstr>
      <vt:lpstr>'2 kg'!Print_Area</vt:lpstr>
      <vt:lpstr>'2 kg +'!Print_Area</vt:lpstr>
      <vt:lpstr>'20 g'!Print_Area</vt:lpstr>
      <vt:lpstr>'20 g +'!Print_Area</vt:lpstr>
      <vt:lpstr>'20 kg COM'!Print_Area</vt:lpstr>
      <vt:lpstr>'200 g'!Print_Area</vt:lpstr>
      <vt:lpstr>'200 g +'!Print_Area</vt:lpstr>
      <vt:lpstr>'5 g'!Print_Area</vt:lpstr>
      <vt:lpstr>'5 kg'!Print_Area</vt:lpstr>
      <vt:lpstr>'50 g'!Print_Area</vt:lpstr>
      <vt:lpstr>'500 g'!Print_Area</vt:lpstr>
      <vt:lpstr>'Certificado 17'!Print_Area</vt:lpstr>
      <vt:lpstr>'Certificado C 10 kg  (2)'!Print_Area</vt:lpstr>
      <vt:lpstr>'Certificado C 20 kg '!Print_Area</vt:lpstr>
      <vt:lpstr>'DATOS 1'!Print_Area</vt:lpstr>
      <vt:lpstr>'RT03-F13'!Print_Area</vt:lpstr>
      <vt:lpstr>'Suplemento de Cert. Pesa'!Print_Area</vt:lpstr>
      <vt:lpstr>'1 g'!Print_Titles</vt:lpstr>
      <vt:lpstr>'1 kg'!Print_Titles</vt:lpstr>
      <vt:lpstr>'10 g'!Print_Titles</vt:lpstr>
      <vt:lpstr>'10 kg'!Print_Titles</vt:lpstr>
      <vt:lpstr>'10 kg COM'!Print_Titles</vt:lpstr>
      <vt:lpstr>'100 g'!Print_Titles</vt:lpstr>
      <vt:lpstr>'2 g'!Print_Titles</vt:lpstr>
      <vt:lpstr>'2 g +'!Print_Titles</vt:lpstr>
      <vt:lpstr>'2 kg'!Print_Titles</vt:lpstr>
      <vt:lpstr>'2 kg +'!Print_Titles</vt:lpstr>
      <vt:lpstr>'20 g'!Print_Titles</vt:lpstr>
      <vt:lpstr>'20 g +'!Print_Titles</vt:lpstr>
      <vt:lpstr>'20 kg COM'!Print_Titles</vt:lpstr>
      <vt:lpstr>'200 g'!Print_Titles</vt:lpstr>
      <vt:lpstr>'200 g +'!Print_Titles</vt:lpstr>
      <vt:lpstr>'5 g'!Print_Titles</vt:lpstr>
      <vt:lpstr>'5 kg'!Print_Titles</vt:lpstr>
      <vt:lpstr>'50 g'!Print_Titles</vt:lpstr>
      <vt:lpstr>'500 g'!Print_Titles</vt:lpstr>
      <vt:lpstr>'RT03-F13'!Print_Titles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Astrid Hernández Gómez</cp:lastModifiedBy>
  <cp:lastPrinted>2018-05-24T19:50:26Z</cp:lastPrinted>
  <dcterms:created xsi:type="dcterms:W3CDTF">2016-03-15T18:31:08Z</dcterms:created>
  <dcterms:modified xsi:type="dcterms:W3CDTF">2018-05-24T19:50:46Z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